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5101909491\Documents\2-Planejamento Licitação\0-DRF_NATAL_Acessibilidade-R1-2705\"/>
    </mc:Choice>
  </mc:AlternateContent>
  <bookViews>
    <workbookView xWindow="0" yWindow="0" windowWidth="16170" windowHeight="6120" activeTab="3"/>
  </bookViews>
  <sheets>
    <sheet name="1-Orçamento Sintético " sheetId="11" r:id="rId1"/>
    <sheet name="2-Cronograma Fisico Financeiro " sheetId="8" r:id="rId2"/>
    <sheet name="3-Composição Analitica" sheetId="19" r:id="rId3"/>
    <sheet name="4-BDI" sheetId="5" r:id="rId4"/>
  </sheets>
  <externalReferences>
    <externalReference r:id="rId5"/>
  </externalReferences>
  <definedNames>
    <definedName name="_xlnm.Print_Titles" localSheetId="0">'[1]repeated header'!$4:$4</definedName>
    <definedName name="_xlnm.Print_Titles" localSheetId="1">'[1]repeated header'!$4:$4</definedName>
  </definedNames>
  <calcPr calcId="152511" refMode="R1C1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1" l="1"/>
  <c r="H6" i="11"/>
  <c r="K42" i="19" l="1"/>
  <c r="K39" i="19"/>
  <c r="K31" i="19"/>
  <c r="K23" i="19"/>
  <c r="K16" i="19"/>
  <c r="K319" i="19" l="1"/>
  <c r="K241" i="19"/>
  <c r="K224" i="19"/>
  <c r="K218" i="19"/>
  <c r="K213" i="19" s="1"/>
  <c r="K207" i="19"/>
  <c r="K206" i="19"/>
  <c r="K202" i="19"/>
  <c r="K194" i="19"/>
  <c r="K189" i="19" s="1"/>
  <c r="K178" i="19"/>
  <c r="K175" i="19"/>
  <c r="K167" i="19"/>
  <c r="K164" i="19" s="1"/>
  <c r="K158" i="19"/>
  <c r="K157" i="19"/>
  <c r="K156" i="19"/>
  <c r="K153" i="19" s="1"/>
  <c r="K147" i="19"/>
  <c r="K144" i="19" s="1"/>
  <c r="K136" i="19"/>
  <c r="K130" i="19"/>
  <c r="K127" i="19"/>
  <c r="K119" i="19"/>
  <c r="K116" i="19" s="1"/>
  <c r="K103" i="19"/>
  <c r="K89" i="19"/>
  <c r="K88" i="19"/>
  <c r="K80" i="19"/>
  <c r="K79" i="19"/>
  <c r="K78" i="19"/>
  <c r="K77" i="19"/>
  <c r="K76" i="19"/>
  <c r="K75" i="19"/>
  <c r="K67" i="19"/>
  <c r="K66" i="19"/>
  <c r="K65" i="19"/>
  <c r="K64" i="19"/>
  <c r="K63" i="19"/>
  <c r="K56" i="19"/>
  <c r="K55" i="19"/>
  <c r="K54" i="19"/>
  <c r="K53" i="19"/>
  <c r="K52" i="19"/>
  <c r="K51" i="19"/>
  <c r="K8" i="19"/>
  <c r="K7" i="19"/>
  <c r="K6" i="19" l="1"/>
  <c r="K50" i="19"/>
  <c r="K62" i="19"/>
  <c r="H194" i="11" l="1"/>
  <c r="J194" i="11" s="1"/>
  <c r="I194" i="11"/>
  <c r="H9" i="11"/>
  <c r="J9" i="11" s="1"/>
  <c r="J6" i="11"/>
  <c r="J12" i="11"/>
  <c r="I195" i="11"/>
  <c r="I193" i="11"/>
  <c r="I192" i="11"/>
  <c r="I190" i="11"/>
  <c r="I189" i="11"/>
  <c r="I188" i="11" s="1"/>
  <c r="I187" i="11"/>
  <c r="I186" i="11"/>
  <c r="I185" i="11"/>
  <c r="I184" i="11"/>
  <c r="I183" i="11"/>
  <c r="I182" i="11"/>
  <c r="I180" i="11"/>
  <c r="I179" i="11"/>
  <c r="I178" i="11"/>
  <c r="I177" i="11"/>
  <c r="I176" i="11"/>
  <c r="I175" i="11"/>
  <c r="I174" i="11"/>
  <c r="I173" i="11"/>
  <c r="I172" i="11"/>
  <c r="I171" i="11"/>
  <c r="I170" i="11"/>
  <c r="I168" i="11"/>
  <c r="I167" i="11" s="1"/>
  <c r="I166" i="11"/>
  <c r="I165" i="11" s="1"/>
  <c r="I164" i="11"/>
  <c r="I163" i="11"/>
  <c r="I162" i="11"/>
  <c r="I161" i="11"/>
  <c r="I160" i="11"/>
  <c r="I158" i="11"/>
  <c r="I157" i="11"/>
  <c r="I156" i="11"/>
  <c r="I155" i="11"/>
  <c r="I154" i="11"/>
  <c r="I153" i="11"/>
  <c r="I152" i="11"/>
  <c r="I151" i="11"/>
  <c r="I150" i="11"/>
  <c r="I149" i="11"/>
  <c r="I147" i="11"/>
  <c r="I146" i="11"/>
  <c r="I145" i="11"/>
  <c r="I144" i="11" s="1"/>
  <c r="I143" i="11"/>
  <c r="I142" i="11"/>
  <c r="I141" i="11"/>
  <c r="I140" i="11" s="1"/>
  <c r="I139" i="11"/>
  <c r="I138" i="11"/>
  <c r="I137" i="11"/>
  <c r="I136" i="11"/>
  <c r="I135" i="11"/>
  <c r="I133" i="11"/>
  <c r="I132" i="11"/>
  <c r="I131" i="11"/>
  <c r="I130" i="11"/>
  <c r="I129" i="11"/>
  <c r="I128" i="11"/>
  <c r="I127" i="11"/>
  <c r="I126" i="11"/>
  <c r="I125" i="11"/>
  <c r="I124" i="11"/>
  <c r="I122" i="11"/>
  <c r="I121" i="11"/>
  <c r="I120" i="11"/>
  <c r="I119" i="11"/>
  <c r="I118" i="11"/>
  <c r="I117" i="11"/>
  <c r="I116" i="11"/>
  <c r="I115" i="11"/>
  <c r="I114" i="11"/>
  <c r="I113" i="11"/>
  <c r="I112" i="11"/>
  <c r="I111" i="11"/>
  <c r="I110" i="11"/>
  <c r="I109" i="11"/>
  <c r="I108" i="11"/>
  <c r="I107" i="11"/>
  <c r="I106" i="11"/>
  <c r="I105" i="11"/>
  <c r="I104" i="11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6" i="11"/>
  <c r="I45" i="11"/>
  <c r="I44" i="11"/>
  <c r="I43" i="11"/>
  <c r="I41" i="11"/>
  <c r="I40" i="11" s="1"/>
  <c r="I39" i="11"/>
  <c r="I38" i="11"/>
  <c r="I37" i="11"/>
  <c r="I36" i="11"/>
  <c r="I35" i="11"/>
  <c r="I34" i="11"/>
  <c r="I33" i="11"/>
  <c r="I32" i="11"/>
  <c r="I31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0" i="11"/>
  <c r="I9" i="11"/>
  <c r="I8" i="11"/>
  <c r="I7" i="11"/>
  <c r="I6" i="11"/>
  <c r="H195" i="11"/>
  <c r="J195" i="11" s="1"/>
  <c r="H193" i="11"/>
  <c r="J193" i="11" s="1"/>
  <c r="H192" i="11"/>
  <c r="J192" i="11" s="1"/>
  <c r="H190" i="11"/>
  <c r="J190" i="11" s="1"/>
  <c r="H189" i="11"/>
  <c r="J189" i="11" s="1"/>
  <c r="H187" i="11"/>
  <c r="J187" i="11" s="1"/>
  <c r="H186" i="11"/>
  <c r="J186" i="11" s="1"/>
  <c r="H185" i="11"/>
  <c r="J185" i="11" s="1"/>
  <c r="H184" i="11"/>
  <c r="J184" i="11" s="1"/>
  <c r="H183" i="11"/>
  <c r="J183" i="11" s="1"/>
  <c r="H182" i="11"/>
  <c r="J182" i="11" s="1"/>
  <c r="H180" i="11"/>
  <c r="J180" i="11" s="1"/>
  <c r="H179" i="11"/>
  <c r="J179" i="11" s="1"/>
  <c r="H178" i="11"/>
  <c r="J178" i="11" s="1"/>
  <c r="H177" i="11"/>
  <c r="J177" i="11" s="1"/>
  <c r="H176" i="11"/>
  <c r="J176" i="11" s="1"/>
  <c r="H175" i="11"/>
  <c r="J175" i="11" s="1"/>
  <c r="H174" i="11"/>
  <c r="J174" i="11" s="1"/>
  <c r="H173" i="11"/>
  <c r="J173" i="11" s="1"/>
  <c r="H172" i="11"/>
  <c r="J172" i="11" s="1"/>
  <c r="H171" i="11"/>
  <c r="J171" i="11" s="1"/>
  <c r="H170" i="11"/>
  <c r="J170" i="11" s="1"/>
  <c r="H168" i="11"/>
  <c r="J168" i="11" s="1"/>
  <c r="J167" i="11" s="1"/>
  <c r="H166" i="11"/>
  <c r="J166" i="11" s="1"/>
  <c r="J165" i="11" s="1"/>
  <c r="H164" i="11"/>
  <c r="J164" i="11" s="1"/>
  <c r="H163" i="11"/>
  <c r="J163" i="11" s="1"/>
  <c r="H162" i="11"/>
  <c r="J162" i="11" s="1"/>
  <c r="H161" i="11"/>
  <c r="J161" i="11" s="1"/>
  <c r="H160" i="11"/>
  <c r="J160" i="11" s="1"/>
  <c r="H158" i="11"/>
  <c r="J158" i="11" s="1"/>
  <c r="H157" i="11"/>
  <c r="J157" i="11" s="1"/>
  <c r="H156" i="11"/>
  <c r="J156" i="11" s="1"/>
  <c r="H155" i="11"/>
  <c r="J155" i="11" s="1"/>
  <c r="H154" i="11"/>
  <c r="J154" i="11" s="1"/>
  <c r="H153" i="11"/>
  <c r="J153" i="11" s="1"/>
  <c r="H152" i="11"/>
  <c r="J152" i="11" s="1"/>
  <c r="H151" i="11"/>
  <c r="J151" i="11" s="1"/>
  <c r="H150" i="11"/>
  <c r="J150" i="11" s="1"/>
  <c r="H149" i="11"/>
  <c r="J149" i="11" s="1"/>
  <c r="H147" i="11"/>
  <c r="J147" i="11" s="1"/>
  <c r="H146" i="11"/>
  <c r="J146" i="11" s="1"/>
  <c r="H145" i="11"/>
  <c r="J145" i="11" s="1"/>
  <c r="H143" i="11"/>
  <c r="J143" i="11" s="1"/>
  <c r="H142" i="11"/>
  <c r="J142" i="11" s="1"/>
  <c r="H141" i="11"/>
  <c r="J141" i="11" s="1"/>
  <c r="H139" i="11"/>
  <c r="J139" i="11" s="1"/>
  <c r="H138" i="11"/>
  <c r="J138" i="11" s="1"/>
  <c r="H137" i="11"/>
  <c r="J137" i="11" s="1"/>
  <c r="H136" i="11"/>
  <c r="J136" i="11" s="1"/>
  <c r="H135" i="11"/>
  <c r="J135" i="11" s="1"/>
  <c r="H133" i="11"/>
  <c r="J133" i="11" s="1"/>
  <c r="H132" i="11"/>
  <c r="J132" i="11" s="1"/>
  <c r="H131" i="11"/>
  <c r="J131" i="11" s="1"/>
  <c r="H130" i="11"/>
  <c r="J130" i="11" s="1"/>
  <c r="H129" i="11"/>
  <c r="J129" i="11" s="1"/>
  <c r="H128" i="11"/>
  <c r="J128" i="11" s="1"/>
  <c r="H127" i="11"/>
  <c r="J127" i="11" s="1"/>
  <c r="H126" i="11"/>
  <c r="J126" i="11" s="1"/>
  <c r="H125" i="11"/>
  <c r="J125" i="11" s="1"/>
  <c r="H124" i="11"/>
  <c r="J124" i="11" s="1"/>
  <c r="H122" i="11"/>
  <c r="J122" i="11" s="1"/>
  <c r="H121" i="11"/>
  <c r="J121" i="11" s="1"/>
  <c r="H120" i="11"/>
  <c r="J120" i="11" s="1"/>
  <c r="H119" i="11"/>
  <c r="J119" i="11" s="1"/>
  <c r="H118" i="11"/>
  <c r="J118" i="11" s="1"/>
  <c r="H117" i="11"/>
  <c r="J117" i="11" s="1"/>
  <c r="H116" i="11"/>
  <c r="J116" i="11" s="1"/>
  <c r="H115" i="11"/>
  <c r="J115" i="11" s="1"/>
  <c r="H114" i="11"/>
  <c r="J114" i="11" s="1"/>
  <c r="H113" i="11"/>
  <c r="J113" i="11" s="1"/>
  <c r="H112" i="11"/>
  <c r="J112" i="11" s="1"/>
  <c r="H111" i="11"/>
  <c r="J111" i="11" s="1"/>
  <c r="H110" i="11"/>
  <c r="J110" i="11" s="1"/>
  <c r="H109" i="11"/>
  <c r="J109" i="11" s="1"/>
  <c r="H108" i="11"/>
  <c r="J108" i="11" s="1"/>
  <c r="H107" i="11"/>
  <c r="J107" i="11" s="1"/>
  <c r="H106" i="11"/>
  <c r="J106" i="11" s="1"/>
  <c r="H105" i="11"/>
  <c r="J105" i="11" s="1"/>
  <c r="H104" i="11"/>
  <c r="J104" i="11" s="1"/>
  <c r="H103" i="11"/>
  <c r="J103" i="11" s="1"/>
  <c r="H102" i="11"/>
  <c r="J102" i="11" s="1"/>
  <c r="H101" i="11"/>
  <c r="J101" i="11" s="1"/>
  <c r="H100" i="11"/>
  <c r="J100" i="11" s="1"/>
  <c r="H99" i="11"/>
  <c r="J99" i="11" s="1"/>
  <c r="H98" i="11"/>
  <c r="J98" i="11" s="1"/>
  <c r="H97" i="11"/>
  <c r="J97" i="11" s="1"/>
  <c r="H96" i="11"/>
  <c r="J96" i="11" s="1"/>
  <c r="H95" i="11"/>
  <c r="J95" i="11" s="1"/>
  <c r="H94" i="11"/>
  <c r="J94" i="11" s="1"/>
  <c r="H93" i="11"/>
  <c r="J93" i="11" s="1"/>
  <c r="H92" i="11"/>
  <c r="J92" i="11" s="1"/>
  <c r="H91" i="11"/>
  <c r="J91" i="11" s="1"/>
  <c r="H90" i="11"/>
  <c r="J90" i="11" s="1"/>
  <c r="H89" i="11"/>
  <c r="J89" i="11" s="1"/>
  <c r="H88" i="11"/>
  <c r="J88" i="11" s="1"/>
  <c r="H87" i="11"/>
  <c r="J87" i="11" s="1"/>
  <c r="H86" i="11"/>
  <c r="J86" i="11" s="1"/>
  <c r="H84" i="11"/>
  <c r="J84" i="11" s="1"/>
  <c r="H83" i="11"/>
  <c r="J83" i="11" s="1"/>
  <c r="H82" i="11"/>
  <c r="J82" i="11" s="1"/>
  <c r="H81" i="11"/>
  <c r="J81" i="11" s="1"/>
  <c r="H80" i="11"/>
  <c r="J80" i="11" s="1"/>
  <c r="H79" i="11"/>
  <c r="J79" i="11" s="1"/>
  <c r="H78" i="11"/>
  <c r="J78" i="11" s="1"/>
  <c r="H77" i="11"/>
  <c r="J77" i="11" s="1"/>
  <c r="H76" i="11"/>
  <c r="J76" i="11" s="1"/>
  <c r="H75" i="11"/>
  <c r="J75" i="11" s="1"/>
  <c r="H74" i="11"/>
  <c r="J74" i="11" s="1"/>
  <c r="H73" i="11"/>
  <c r="J73" i="11" s="1"/>
  <c r="H72" i="11"/>
  <c r="J72" i="11" s="1"/>
  <c r="H71" i="11"/>
  <c r="J71" i="11" s="1"/>
  <c r="H70" i="11"/>
  <c r="J70" i="11" s="1"/>
  <c r="H69" i="11"/>
  <c r="J69" i="11" s="1"/>
  <c r="H68" i="11"/>
  <c r="J68" i="11" s="1"/>
  <c r="H67" i="11"/>
  <c r="J67" i="11" s="1"/>
  <c r="H66" i="11"/>
  <c r="J66" i="11" s="1"/>
  <c r="H65" i="11"/>
  <c r="J65" i="11" s="1"/>
  <c r="H64" i="11"/>
  <c r="J64" i="11" s="1"/>
  <c r="H63" i="11"/>
  <c r="J63" i="11" s="1"/>
  <c r="H62" i="11"/>
  <c r="J62" i="11" s="1"/>
  <c r="H61" i="11"/>
  <c r="J61" i="11" s="1"/>
  <c r="H60" i="11"/>
  <c r="J60" i="11" s="1"/>
  <c r="H59" i="11"/>
  <c r="J59" i="11" s="1"/>
  <c r="H58" i="11"/>
  <c r="J58" i="11" s="1"/>
  <c r="H57" i="11"/>
  <c r="J57" i="11" s="1"/>
  <c r="H56" i="11"/>
  <c r="J56" i="11" s="1"/>
  <c r="H55" i="11"/>
  <c r="J55" i="11" s="1"/>
  <c r="H54" i="11"/>
  <c r="J54" i="11" s="1"/>
  <c r="H53" i="11"/>
  <c r="J53" i="11" s="1"/>
  <c r="H52" i="11"/>
  <c r="J52" i="11" s="1"/>
  <c r="H51" i="11"/>
  <c r="J51" i="11" s="1"/>
  <c r="H50" i="11"/>
  <c r="J50" i="11" s="1"/>
  <c r="H49" i="11"/>
  <c r="J49" i="11" s="1"/>
  <c r="H48" i="11"/>
  <c r="J48" i="11" s="1"/>
  <c r="H46" i="11"/>
  <c r="J46" i="11" s="1"/>
  <c r="H45" i="11"/>
  <c r="J45" i="11" s="1"/>
  <c r="H44" i="11"/>
  <c r="J44" i="11" s="1"/>
  <c r="H43" i="11"/>
  <c r="J43" i="11" s="1"/>
  <c r="H41" i="11"/>
  <c r="J41" i="11" s="1"/>
  <c r="J40" i="11" s="1"/>
  <c r="H39" i="11"/>
  <c r="J39" i="11" s="1"/>
  <c r="H38" i="11"/>
  <c r="J38" i="11" s="1"/>
  <c r="H37" i="11"/>
  <c r="J37" i="11" s="1"/>
  <c r="H36" i="11"/>
  <c r="J36" i="11" s="1"/>
  <c r="H35" i="11"/>
  <c r="J35" i="11" s="1"/>
  <c r="H34" i="11"/>
  <c r="J34" i="11" s="1"/>
  <c r="H33" i="11"/>
  <c r="J33" i="11" s="1"/>
  <c r="H32" i="11"/>
  <c r="J32" i="11" s="1"/>
  <c r="H31" i="11"/>
  <c r="J31" i="11" s="1"/>
  <c r="H29" i="11"/>
  <c r="J29" i="11" s="1"/>
  <c r="H28" i="11"/>
  <c r="J28" i="11" s="1"/>
  <c r="H27" i="11"/>
  <c r="J27" i="11" s="1"/>
  <c r="H26" i="11"/>
  <c r="J26" i="11" s="1"/>
  <c r="H25" i="11"/>
  <c r="J25" i="11" s="1"/>
  <c r="H24" i="11"/>
  <c r="J24" i="11" s="1"/>
  <c r="H23" i="11"/>
  <c r="J23" i="11" s="1"/>
  <c r="H22" i="11"/>
  <c r="J22" i="11" s="1"/>
  <c r="H21" i="11"/>
  <c r="J21" i="11" s="1"/>
  <c r="H20" i="11"/>
  <c r="J20" i="11" s="1"/>
  <c r="H19" i="11"/>
  <c r="J19" i="11" s="1"/>
  <c r="H18" i="11"/>
  <c r="J18" i="11" s="1"/>
  <c r="H17" i="11"/>
  <c r="J17" i="11" s="1"/>
  <c r="H16" i="11"/>
  <c r="J16" i="11" s="1"/>
  <c r="H15" i="11"/>
  <c r="J15" i="11" s="1"/>
  <c r="H14" i="11"/>
  <c r="J14" i="11" s="1"/>
  <c r="H13" i="11"/>
  <c r="J13" i="11" s="1"/>
  <c r="H10" i="11"/>
  <c r="J10" i="11" s="1"/>
  <c r="H8" i="11"/>
  <c r="J8" i="11" s="1"/>
  <c r="H7" i="11"/>
  <c r="J7" i="11" s="1"/>
  <c r="J188" i="11" l="1"/>
  <c r="E22" i="8" s="1"/>
  <c r="J181" i="11"/>
  <c r="E21" i="8" s="1"/>
  <c r="J148" i="11"/>
  <c r="E16" i="8" s="1"/>
  <c r="I47" i="11"/>
  <c r="E8" i="8"/>
  <c r="M40" i="11"/>
  <c r="I85" i="11"/>
  <c r="I159" i="11"/>
  <c r="J85" i="11"/>
  <c r="J159" i="11"/>
  <c r="I30" i="11"/>
  <c r="M148" i="11"/>
  <c r="E19" i="8"/>
  <c r="M167" i="11"/>
  <c r="J169" i="11"/>
  <c r="J30" i="11"/>
  <c r="M30" i="11" s="1"/>
  <c r="J123" i="11"/>
  <c r="E18" i="8"/>
  <c r="M165" i="11"/>
  <c r="I5" i="11"/>
  <c r="I181" i="11"/>
  <c r="I191" i="11"/>
  <c r="I11" i="11"/>
  <c r="I42" i="11"/>
  <c r="J42" i="11"/>
  <c r="E9" i="8" s="1"/>
  <c r="J134" i="11"/>
  <c r="J140" i="11"/>
  <c r="J144" i="11"/>
  <c r="I123" i="11"/>
  <c r="I134" i="11"/>
  <c r="I148" i="11"/>
  <c r="I169" i="11"/>
  <c r="J191" i="11"/>
  <c r="J47" i="11"/>
  <c r="J11" i="11"/>
  <c r="J5" i="11"/>
  <c r="M188" i="11" l="1"/>
  <c r="M181" i="11"/>
  <c r="H197" i="11"/>
  <c r="E20" i="8"/>
  <c r="M169" i="11"/>
  <c r="E29" i="8"/>
  <c r="E33" i="8" s="1"/>
  <c r="M191" i="11"/>
  <c r="E15" i="8"/>
  <c r="M144" i="11"/>
  <c r="E17" i="8"/>
  <c r="M159" i="11"/>
  <c r="E10" i="8"/>
  <c r="M47" i="11"/>
  <c r="E13" i="8"/>
  <c r="M134" i="11"/>
  <c r="E12" i="8"/>
  <c r="M123" i="11"/>
  <c r="E14" i="8"/>
  <c r="M140" i="11"/>
  <c r="E11" i="8"/>
  <c r="M85" i="11"/>
  <c r="M42" i="11"/>
  <c r="E7" i="8"/>
  <c r="E6" i="8"/>
  <c r="M11" i="11"/>
  <c r="E5" i="8"/>
  <c r="M5" i="11"/>
  <c r="H199" i="11"/>
  <c r="H198" i="11" l="1"/>
  <c r="M193" i="11"/>
  <c r="M195" i="11" s="1"/>
  <c r="E23" i="8"/>
  <c r="E32" i="8" s="1"/>
  <c r="M29" i="8"/>
  <c r="I29" i="8"/>
  <c r="M6" i="8"/>
  <c r="K6" i="8"/>
  <c r="I6" i="8"/>
  <c r="G6" i="8"/>
  <c r="M16" i="8"/>
  <c r="K16" i="8"/>
  <c r="I16" i="8"/>
  <c r="K29" i="8"/>
  <c r="G29" i="8"/>
  <c r="M22" i="8" l="1"/>
  <c r="M21" i="8"/>
  <c r="K21" i="8"/>
  <c r="K20" i="8"/>
  <c r="I20" i="8"/>
  <c r="K19" i="8"/>
  <c r="K18" i="8"/>
  <c r="I17" i="8"/>
  <c r="K15" i="8"/>
  <c r="I15" i="8"/>
  <c r="I14" i="8"/>
  <c r="I13" i="8"/>
  <c r="K12" i="8"/>
  <c r="I12" i="8"/>
  <c r="K11" i="8"/>
  <c r="I11" i="8"/>
  <c r="I10" i="8"/>
  <c r="K9" i="8"/>
  <c r="I8" i="8"/>
  <c r="K7" i="8"/>
  <c r="I7" i="8"/>
  <c r="G5" i="8"/>
  <c r="G26" i="8" s="1"/>
  <c r="I4" i="8"/>
  <c r="K4" i="8" s="1"/>
  <c r="M4" i="8" s="1"/>
  <c r="D13" i="5"/>
  <c r="D12" i="5"/>
  <c r="D11" i="5"/>
  <c r="D10" i="5"/>
  <c r="D9" i="5"/>
  <c r="D8" i="5"/>
  <c r="D7" i="5"/>
  <c r="D6" i="5"/>
  <c r="C15" i="5" s="1"/>
  <c r="D15" i="5" s="1"/>
  <c r="I26" i="8" l="1"/>
  <c r="K26" i="8"/>
  <c r="M26" i="8"/>
  <c r="E34" i="8" l="1"/>
  <c r="F33" i="8" s="1"/>
  <c r="H26" i="8"/>
  <c r="H27" i="8" s="1"/>
  <c r="G27" i="8"/>
  <c r="I27" i="8" s="1"/>
  <c r="K27" i="8" s="1"/>
  <c r="M27" i="8" s="1"/>
  <c r="J26" i="8"/>
  <c r="L26" i="8"/>
  <c r="N26" i="8"/>
  <c r="F32" i="8" l="1"/>
  <c r="F34" i="8" s="1"/>
  <c r="J27" i="8"/>
  <c r="L27" i="8" s="1"/>
  <c r="N27" i="8" s="1"/>
  <c r="F23" i="8"/>
</calcChain>
</file>

<file path=xl/sharedStrings.xml><?xml version="1.0" encoding="utf-8"?>
<sst xmlns="http://schemas.openxmlformats.org/spreadsheetml/2006/main" count="2141" uniqueCount="737">
  <si>
    <t>MINISTÉRIO   DA FAZENDA</t>
  </si>
  <si>
    <t>Obra: DRF_Natal</t>
  </si>
  <si>
    <t>Bancos</t>
  </si>
  <si>
    <t>B.D.I. (%)</t>
  </si>
  <si>
    <t>Encargos Sociais</t>
  </si>
  <si>
    <t>ORÇAMENTO PARA REFORMA DE ACESSIBILIDADE NA DELEGACIA DA RECEITA FEDERAL DO BRASIL EM NATAL/RN</t>
  </si>
  <si>
    <t xml:space="preserve">SINAPI - 10/2023 - Rio Grande do Norte
SICRO3 - 07/2023 - Rio Grande do Norte
ORSE - 09/2023 - Sergipe
</t>
  </si>
  <si>
    <t>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</si>
  <si>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</si>
  <si>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</si>
  <si>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</si>
  <si>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</si>
  <si>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</si>
  <si>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</si>
  <si>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</si>
  <si>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</si>
  <si>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</si>
  <si>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 s/BDI</t>
  </si>
  <si>
    <t>Total c/ BDI</t>
  </si>
  <si>
    <t>Peso (%)</t>
  </si>
  <si>
    <t xml:space="preserve"> 1 </t>
  </si>
  <si>
    <t>SERVIÇOS PRELIMINARES</t>
  </si>
  <si>
    <t xml:space="preserve"> 1.1 </t>
  </si>
  <si>
    <t xml:space="preserve"> 00000001 </t>
  </si>
  <si>
    <t>Próprio</t>
  </si>
  <si>
    <t>MOBILIZAÇÃO</t>
  </si>
  <si>
    <t>UNIDADE</t>
  </si>
  <si>
    <t xml:space="preserve"> 1.2 </t>
  </si>
  <si>
    <t xml:space="preserve"> 00004813 </t>
  </si>
  <si>
    <t>SINAPI</t>
  </si>
  <si>
    <t>PLACA DE OBRA (PARA CONSTRUCAO CIVIL) EM CHAPA GALVANIZADA *N. 22*, ADESIVADA, DE *2,4 X 1,2* M (SEM POSTES PARA FIXACAO)</t>
  </si>
  <si>
    <t>m²</t>
  </si>
  <si>
    <t xml:space="preserve"> 1.3 </t>
  </si>
  <si>
    <t xml:space="preserve"> 74220/001 </t>
  </si>
  <si>
    <t>TAPUME DE CHAPA DE MADEIRA COMPENSADA, E= 6MM, COM PINTURA A CAL E REAPROVEITAMENTO DE 2X</t>
  </si>
  <si>
    <t xml:space="preserve"> 1.4 </t>
  </si>
  <si>
    <t xml:space="preserve"> 00037524 </t>
  </si>
  <si>
    <t>TELA PLASTICA LARANJA, TIPO TAPUME PARA SINALIZACAO, MALHA RETANGULAR, ROLO 1.20 X 50 M (L X C)</t>
  </si>
  <si>
    <t>M</t>
  </si>
  <si>
    <t xml:space="preserve"> 1.5 </t>
  </si>
  <si>
    <t xml:space="preserve"> 00000019 </t>
  </si>
  <si>
    <t>FORNECIMENTO E INSTALAÇÃO DE FITA DE SINALIZAÇÃO E ISOLAMNETO ESPESSURA 70MM COM ROLO DE 200M</t>
  </si>
  <si>
    <t xml:space="preserve"> 2 </t>
  </si>
  <si>
    <t>REMOÇÕES E DEMOLIÇÕES</t>
  </si>
  <si>
    <t xml:space="preserve"> 2.1 </t>
  </si>
  <si>
    <t xml:space="preserve"> 97640 </t>
  </si>
  <si>
    <t>REMOÇÃO DE FORROS DE DRYWALL, PVC E FIBROMINERAL, DE FORMA MANUAL, SEM REAPROVEITAMENTO. AF_12/2017</t>
  </si>
  <si>
    <t xml:space="preserve"> 2.2 </t>
  </si>
  <si>
    <t xml:space="preserve"> 97641 </t>
  </si>
  <si>
    <t>REMOÇÃO DE FORRO DE GESSO, DE FORMA MANUAL, SEM REAPROVEITAMENTO. AF_12/2017</t>
  </si>
  <si>
    <t xml:space="preserve"> 2.3 </t>
  </si>
  <si>
    <t xml:space="preserve"> 97633 </t>
  </si>
  <si>
    <t>DEMOLIÇÃO DE REVESTIMENTO CERÂMICO, DE FORMA MANUAL, SEM REAPROVEITAMENTO. AF_12/2017 (PAREDE)</t>
  </si>
  <si>
    <t xml:space="preserve"> 2.4 </t>
  </si>
  <si>
    <t xml:space="preserve"> 97644 </t>
  </si>
  <si>
    <t>REMOÇÃO DE PORTAS, DE FORMA MANUAL, SEM REAPROVEITAMENTO. AF_12/2017</t>
  </si>
  <si>
    <t xml:space="preserve"> 2.5 </t>
  </si>
  <si>
    <t>DEMOLIÇÃO DE REVESTIMENTO CERÂMICO, DE FORMA MANUAL, SEM REAPROVEITAMENTO. AF_12/2017 (PISO)</t>
  </si>
  <si>
    <t xml:space="preserve"> 2.6 </t>
  </si>
  <si>
    <t xml:space="preserve"> 97665 </t>
  </si>
  <si>
    <t>REMOÇÃO DE LUMINÁRIAS, DE FORMA MANUAL, SEM REAPROVEITAMENTO. AF_12/2017</t>
  </si>
  <si>
    <t>UN</t>
  </si>
  <si>
    <t xml:space="preserve"> 2.7 </t>
  </si>
  <si>
    <t xml:space="preserve"> 90447 </t>
  </si>
  <si>
    <t>RASGO EM ALVENARIA PARA ELETRODUTOS COM DIAMETROS MENORES OU IGUAIS A 40 MM. AF_05/2015</t>
  </si>
  <si>
    <t xml:space="preserve"> 2.8 </t>
  </si>
  <si>
    <t xml:space="preserve"> 97622 </t>
  </si>
  <si>
    <t>DEMOLIÇÃO DE ALVENARIA DE BLOCO FURADO, DE FORMA MANUAL, SEM REAPROVEITAMENTO. AF_12/2017</t>
  </si>
  <si>
    <t>m³</t>
  </si>
  <si>
    <t xml:space="preserve"> 2.9 </t>
  </si>
  <si>
    <t xml:space="preserve"> 97663 </t>
  </si>
  <si>
    <t>REMOÇÃO DE LOUÇAS, DE FORMA MANUAL, SEM REAPROVEITAMENTO. AF_12/2017</t>
  </si>
  <si>
    <t xml:space="preserve"> 2.10 </t>
  </si>
  <si>
    <t xml:space="preserve"> 00000002 </t>
  </si>
  <si>
    <t>DEMOLIÇÃO MANUAL DE PISO EM CONCRETO SIMPLES E/OU CIMENTADO (CALÇADA, ESCADA E LOCAL DA RAMPA)</t>
  </si>
  <si>
    <t xml:space="preserve"> 2.11 </t>
  </si>
  <si>
    <t xml:space="preserve"> 00000003 </t>
  </si>
  <si>
    <t>REMOÇÃO DE MANTA</t>
  </si>
  <si>
    <t xml:space="preserve"> 2.12 </t>
  </si>
  <si>
    <t xml:space="preserve"> 00000004 </t>
  </si>
  <si>
    <t>REMOÇÃO DE BANCADA, DIVISORIA DE GRANITO (OU MARMORE)</t>
  </si>
  <si>
    <t xml:space="preserve"> 2.13 </t>
  </si>
  <si>
    <t xml:space="preserve"> 97664 </t>
  </si>
  <si>
    <t>REMOÇÃO DE ACESSÓRIOS, DE FORMA MANUAL, SEM REAPROVEITAMENTO. AF_12/2017</t>
  </si>
  <si>
    <t xml:space="preserve"> 2.14 </t>
  </si>
  <si>
    <t xml:space="preserve"> 97666 </t>
  </si>
  <si>
    <t>REMOÇÃO DE METAIS SANITÁRIOS, DE FORMA MANUAL, SEM REAPROVEITAMENTO. AF_12/2017</t>
  </si>
  <si>
    <t xml:space="preserve"> 2.15 </t>
  </si>
  <si>
    <t xml:space="preserve"> 97661 </t>
  </si>
  <si>
    <t>REMOÇÃO DE CABOS ELÉTRICOS, DE FORMA MANUAL, SEM REAPROVEITAMENTO. AF_12/2017</t>
  </si>
  <si>
    <t xml:space="preserve"> 2.16 </t>
  </si>
  <si>
    <t xml:space="preserve"> 97660 </t>
  </si>
  <si>
    <t>REMOÇÃO DE INTERRUPTORES/TOMADAS ELÉTRICAS, DE FORMA MANUAL, SEM REAPROVEITAMENTO. AF_12/2017</t>
  </si>
  <si>
    <t xml:space="preserve"> 2.17 </t>
  </si>
  <si>
    <t xml:space="preserve"> 97637 </t>
  </si>
  <si>
    <t>REMOÇÃO DE DIVISORIAS DOS BANHEIROS SEM REAPROVEITAMENTO. AF_12/2017</t>
  </si>
  <si>
    <t xml:space="preserve"> 2.18 </t>
  </si>
  <si>
    <t xml:space="preserve"> 00000021 </t>
  </si>
  <si>
    <t>REMOÇÃO DE ENTULHO EM CAÇAMBA ESTACIONARIA E CERTIFICAÇÃO</t>
  </si>
  <si>
    <t>unidade</t>
  </si>
  <si>
    <t xml:space="preserve"> 3 </t>
  </si>
  <si>
    <t>FUNDAÇÕES E ESTRUTURAS</t>
  </si>
  <si>
    <t xml:space="preserve"> 3.1 </t>
  </si>
  <si>
    <t xml:space="preserve"> 93358 </t>
  </si>
  <si>
    <t>ESCAVAÇÃO MANUAL DE VALA COM PROFUNDIDADE MENOR OU IGUAL A 1,30 M. AF_02/2021</t>
  </si>
  <si>
    <t xml:space="preserve"> 3.2 </t>
  </si>
  <si>
    <t xml:space="preserve"> 95241 </t>
  </si>
  <si>
    <t>LASTRO DE CONCRETO MAGRO, APLICADO EM PISOS, LAJES SOBRE SOLO OU RADIERS, ESPESSURA DE 5 CM. AF_07/2016</t>
  </si>
  <si>
    <t xml:space="preserve"> 3.3 </t>
  </si>
  <si>
    <t xml:space="preserve"> 87473 </t>
  </si>
  <si>
    <t>ALVENARIA DE VEDAÇÃO DE BLOCOS CERÂMICOS FURADOS NA VERTICAL DE 14X19X39CM (ESPESSURA 14CM) DE PAREDES COM ÁREA LÍQUIDA MENOR QUE 6M² SEM VÃOS E ARGAMASSA DE ASSENTAMENTO COM PREPARO EM BETONEIRA. AF_06/2014</t>
  </si>
  <si>
    <t xml:space="preserve"> 3.4 </t>
  </si>
  <si>
    <t xml:space="preserve"> 94319 </t>
  </si>
  <si>
    <t>ATERRO MANUAL DE VALAS COM SOLO ARGILO-ARENOSO E COMPACTAÇÃO MECANIZADA. AF_05/2016</t>
  </si>
  <si>
    <t xml:space="preserve"> 3.5 </t>
  </si>
  <si>
    <t xml:space="preserve"> 96995 </t>
  </si>
  <si>
    <t>REATERRO MANUAL APILOADO COM SOQUETE. AF_10/2017</t>
  </si>
  <si>
    <t xml:space="preserve"> 3.6 </t>
  </si>
  <si>
    <t xml:space="preserve"> 72897 </t>
  </si>
  <si>
    <t>CARGA MANUAL DE ENTULHO EM CAMINHAO BASCULANTE 6 M3</t>
  </si>
  <si>
    <t xml:space="preserve"> 3.7 </t>
  </si>
  <si>
    <t xml:space="preserve"> 72884 </t>
  </si>
  <si>
    <t>TRANSPORTE COMERCIAL COM CAMINHAO CARROCERIA 9 T, RODOVIA PAVIMENTADA</t>
  </si>
  <si>
    <t>M3XKM</t>
  </si>
  <si>
    <t xml:space="preserve"> 3.8 </t>
  </si>
  <si>
    <t xml:space="preserve"> 00000022 </t>
  </si>
  <si>
    <t>SAPATA CORRIDA EM CONCRETO ESTRUTURAL FCK 25MPa</t>
  </si>
  <si>
    <t xml:space="preserve"> 3.9 </t>
  </si>
  <si>
    <t xml:space="preserve"> 00000023 </t>
  </si>
  <si>
    <t>CINTA, VIGA E  PILARES DE AMARRAÇÃO DE ALVENARIA MOLDADA IN LOCO EM CONCRETO. (EM CONCRETO ARMADO  PARA RAMPAS DE ACESSIBILIDADE, ESCADA)</t>
  </si>
  <si>
    <t xml:space="preserve"> 4 </t>
  </si>
  <si>
    <t>ELEMENTOS DE VEDAÇÃO</t>
  </si>
  <si>
    <t xml:space="preserve"> 4.1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</si>
  <si>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</si>
  <si>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</si>
  <si>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5 </t>
  </si>
  <si>
    <t>ESQUADRIAS E ACESSORIOS</t>
  </si>
  <si>
    <t xml:space="preserve"> 5.1 </t>
  </si>
  <si>
    <t xml:space="preserve"> 90823 </t>
  </si>
  <si>
    <t>PORTA DE MADEIRA PARA PINTURA, SEMI-OCA (LEVE OU MÉDIA), 90X210CM, ESPESSURA DE 3,5CM, INCLUSO DOBRADIÇAS - FORNECIMENTO E INSTALAÇÃO. AF_12/2019</t>
  </si>
  <si>
    <t xml:space="preserve"> 5.2 </t>
  </si>
  <si>
    <t xml:space="preserve"> 93185 </t>
  </si>
  <si>
    <t>VERGA PRÉ-MOLDADA PARA PORTAS COM MAIS DE 1,5 M DE VÃO. AF_03/2016</t>
  </si>
  <si>
    <t xml:space="preserve"> 5.3 </t>
  </si>
  <si>
    <t xml:space="preserve"> 00000009 </t>
  </si>
  <si>
    <t>FORNECIMENTO E INSTALAÇÃO DE FECHADURA EXTERNA PARA DIVISÓRIA – ZM MAGNUM RR2 931 – 80E CROMADA PADO OU EQUIVALENTE TECNICO</t>
  </si>
  <si>
    <t xml:space="preserve"> 5.4 </t>
  </si>
  <si>
    <t xml:space="preserve"> 100874 </t>
  </si>
  <si>
    <t>PUXADOR PARA PCD, FIXADO NA PORTA - FORNECIMENTO E INSTALAÇÃO. AF_01/2020</t>
  </si>
  <si>
    <t xml:space="preserve"> 6 </t>
  </si>
  <si>
    <t>INSTALAÇÕES HIDROSSANITARIAS - ÁGUA FRIA</t>
  </si>
  <si>
    <t xml:space="preserve"> 6.1 </t>
  </si>
  <si>
    <t xml:space="preserve"> 89447 </t>
  </si>
  <si>
    <t>TUBO, PVC, SOLDÁVEL, DN 32MM, DE ÁGUA - FORNECIMENTO E INSTALAÇÃO.</t>
  </si>
  <si>
    <t xml:space="preserve"> 6.2 </t>
  </si>
  <si>
    <t xml:space="preserve"> 89402 </t>
  </si>
  <si>
    <t>TUBO, PVC, SOLDÁVEL, DN 25MM, DE ÁGUA - FORNECIMENTO E INSTALAÇÃO.</t>
  </si>
  <si>
    <t xml:space="preserve"> 6.3 </t>
  </si>
  <si>
    <t xml:space="preserve"> 89401 </t>
  </si>
  <si>
    <t>TUBO, PVC, SOLDÁVEL, DN 20MM, DE ÁGUA - FORNECIMENTO E INSTALAÇÃO.</t>
  </si>
  <si>
    <t xml:space="preserve"> 6.4 </t>
  </si>
  <si>
    <t xml:space="preserve"> 89367 </t>
  </si>
  <si>
    <t>JOELHO  90º PVC SOLDÁVEL 32mm - FORNECIMENTO E INSTALAÇÃO</t>
  </si>
  <si>
    <t xml:space="preserve"> 6.5 </t>
  </si>
  <si>
    <t xml:space="preserve"> 89481 </t>
  </si>
  <si>
    <t>JOELHO  90º PVC SOLDÁVEL 25mm - FORNECIMENTO E INSTALAÇÃO</t>
  </si>
  <si>
    <t xml:space="preserve"> 6.6 </t>
  </si>
  <si>
    <t>JOELHO  90º PVC SOLDÁVEL 20mm - FORNECIMENTO E INSTALAÇÃO</t>
  </si>
  <si>
    <t xml:space="preserve"> 6.7 </t>
  </si>
  <si>
    <t xml:space="preserve"> 89366 </t>
  </si>
  <si>
    <t>JOELHO 90 GRAUS COM BUCHA DE LATÃO, PVC, SOLDÁVEL, DN 25MM, X 3/4 INSTALADO EM RAMAL OU SUB-RAMAL DE ÁGUA - FORNECIMENTO E INSTALAÇÃO. AF_12/2014</t>
  </si>
  <si>
    <t xml:space="preserve"> 6.8 </t>
  </si>
  <si>
    <t xml:space="preserve"> 89618 </t>
  </si>
  <si>
    <t>TÊ COM BUCHA DE LATÃO NA BOLSA CENTRAL, PVC, SOLDÁVEL, DN 25MM X 1/2, UN CR 16,08INSTALADO EM PRUMADA DE ÁGUA - FORNECIMENTO E INSTALAÇÃO. AF_12/2014</t>
  </si>
  <si>
    <t xml:space="preserve"> 6.9 </t>
  </si>
  <si>
    <t xml:space="preserve"> 90373 </t>
  </si>
  <si>
    <t>JOELHO  90º  RED. PVC SOLDÁVEL COM BUCHA DE LATÃO 20MM X1/2”  - FORNECIMENTO E INSTALAÇÃO</t>
  </si>
  <si>
    <t xml:space="preserve"> 6.10 </t>
  </si>
  <si>
    <t xml:space="preserve"> 89370 </t>
  </si>
  <si>
    <t>CURVA 45º PVC SOLDÁVEL 32mm - FORNECIMENTO E INSTALAÇÃO</t>
  </si>
  <si>
    <t xml:space="preserve"> 6.11 </t>
  </si>
  <si>
    <t xml:space="preserve"> 89365 </t>
  </si>
  <si>
    <t>CURVA 45º PVC SOLDÁVEL 25mm - FORNECIMENTO E INSTALAÇÃO</t>
  </si>
  <si>
    <t xml:space="preserve"> 6.12 </t>
  </si>
  <si>
    <t xml:space="preserve"> 89361 </t>
  </si>
  <si>
    <t>CURVA 45º PVC SOLDÁVEL 20mm - FORNECIMENTO E INSTALAÇÃO</t>
  </si>
  <si>
    <t xml:space="preserve"> 6.13 </t>
  </si>
  <si>
    <t xml:space="preserve"> 89400 </t>
  </si>
  <si>
    <t>TE,PVC, SOLDÁVEL DE 32MM  FORNECIMENTO E INSTALAÇÃO</t>
  </si>
  <si>
    <t xml:space="preserve"> 6.14 </t>
  </si>
  <si>
    <t xml:space="preserve"> 89393 </t>
  </si>
  <si>
    <t>TE,PVC, SOLDÁVEL DE 20MM  FORNECIMENTO E INSTALAÇÃO</t>
  </si>
  <si>
    <t xml:space="preserve"> 6.15 </t>
  </si>
  <si>
    <t xml:space="preserve"> 89395 </t>
  </si>
  <si>
    <t>TE, PVC, SOLDÁVEL, DN 25MM, INSTALADO EM RAMAL OU SUB-RAMAL DE ÁGUA - FORNECIMENTO E INSTALAÇÃO. AF_12/2014</t>
  </si>
  <si>
    <t xml:space="preserve"> 6.16 </t>
  </si>
  <si>
    <t xml:space="preserve"> 90374 </t>
  </si>
  <si>
    <t>TE  RED SOLDÁVEL  COM ROSCA DE 25MM X 3/4”</t>
  </si>
  <si>
    <t xml:space="preserve"> 6.17 </t>
  </si>
  <si>
    <t xml:space="preserve"> 89396 </t>
  </si>
  <si>
    <t>TE  RED SOLDÁVEL  COM ROSCA DE 25MM X1/2</t>
  </si>
  <si>
    <t xml:space="preserve"> 6.18 </t>
  </si>
  <si>
    <t xml:space="preserve"> 89394 </t>
  </si>
  <si>
    <t>TE  RED SOLDÁVEL  COM ROSCA DE 20MM X 1/2”</t>
  </si>
  <si>
    <t xml:space="preserve"> 6.19 </t>
  </si>
  <si>
    <t xml:space="preserve"> 89445 </t>
  </si>
  <si>
    <t>TE DE REDUÇÃO SOLDAVEL COM ROSCA 32MMX25MM</t>
  </si>
  <si>
    <t xml:space="preserve"> 6.20 </t>
  </si>
  <si>
    <t xml:space="preserve"> 89442 </t>
  </si>
  <si>
    <t>TE DE REDUÇÃO SOLDAVEL COM ROSCA  25MMX20MM</t>
  </si>
  <si>
    <t xml:space="preserve"> 6.21 </t>
  </si>
  <si>
    <t>TÊ COM BUCHA DE LATÃO NA BOLSA CENTRAL, PVC, SOLDÁVEL, DN 20MM X 1/2,INSTALADO EM RAMAL OU SUB-RAMAL DE ÁGUA - FORNECIMENTO E INSTALAÇÃO.AF_12/2014</t>
  </si>
  <si>
    <t xml:space="preserve"> 6.22 </t>
  </si>
  <si>
    <t xml:space="preserve"> 89532 </t>
  </si>
  <si>
    <t>LUVA  DE REDUÇÃO SOLDAVEL  32MMX25MM</t>
  </si>
  <si>
    <t xml:space="preserve"> 6.23 </t>
  </si>
  <si>
    <t xml:space="preserve"> 86885 </t>
  </si>
  <si>
    <t>ENGATE FLEXIVEL PLASTICO TIGRE L=0,40M – DIAMETRO 1/2”</t>
  </si>
  <si>
    <t xml:space="preserve"> 6.24 </t>
  </si>
  <si>
    <t xml:space="preserve"> 89383 </t>
  </si>
  <si>
    <t>ADAPTADOR SOLDAVEL CURTO 25MM X 3/4”</t>
  </si>
  <si>
    <t xml:space="preserve"> 6.25 </t>
  </si>
  <si>
    <t xml:space="preserve"> 89376 </t>
  </si>
  <si>
    <t>ADAPTADOR CURTO COM BOLSA E ROSCA PARA REGISTRO, PVC, SOLDÁVEL, DN 20MM X 1/2, INSTALADO EM RAMAL OU SUB-RAMAL DE ÁGUA - FORNECIMENTO E INSTALAÇÃO. AF_12/2014</t>
  </si>
  <si>
    <t xml:space="preserve"> 6.26 </t>
  </si>
  <si>
    <t xml:space="preserve"> 89371 </t>
  </si>
  <si>
    <t>LUVA, PVC, SOLDÁVEL, DN 20MM, INSTALADO EM RAMAL OU SUB-RAMAL DE ÁGUA- FORNECIMENTO E INSTALAÇÃO. AF_12/2014</t>
  </si>
  <si>
    <t xml:space="preserve"> 6.27 </t>
  </si>
  <si>
    <t xml:space="preserve"> 89372 </t>
  </si>
  <si>
    <t>LUVA DE CORRER, PVC, SOLDÁVEL, DN 20MM, INSTALADO EM RAMAL OU SUB-RAMAL DE ÁGUA - FORNECIMENTO E INSTALAÇÃO. AF_12/2014</t>
  </si>
  <si>
    <t xml:space="preserve"> 6.28 </t>
  </si>
  <si>
    <t xml:space="preserve"> 89373 </t>
  </si>
  <si>
    <t>LUVA DE REDUÇÃO, PVC, SOLDÁVEL, DN 25MM X 20MM, INSTALADO EM RAMAL OU SUB-RAMAL DE ÁGUA - FORNECIMENTO E INSTALAÇÃO. AF_12/2014</t>
  </si>
  <si>
    <t xml:space="preserve"> 6.29 </t>
  </si>
  <si>
    <t xml:space="preserve"> 89381 </t>
  </si>
  <si>
    <t>LUVA SOLDAVEL COM ROSCA 25MM X 3/4”</t>
  </si>
  <si>
    <t xml:space="preserve"> 6.30 </t>
  </si>
  <si>
    <t>LUVA DE REDUÇÃO SOLDAVEL COM ROSCA 25MM X 1/2”</t>
  </si>
  <si>
    <t xml:space="preserve"> 6.31 </t>
  </si>
  <si>
    <t xml:space="preserve"> 89374 </t>
  </si>
  <si>
    <t>LUVA COM BUCHA DE LATÃO, PVC, SOLDÁVEL, DN 20MM X 1/2, INSTALADO EM RAMAL OU SUB-RAMAL DE ÁGUA - FORNECIMENTO E INSTALAÇÃO. AF_12/2014</t>
  </si>
  <si>
    <t xml:space="preserve"> 6.32 </t>
  </si>
  <si>
    <t xml:space="preserve"> 89380 </t>
  </si>
  <si>
    <t>LUVA DE REDUÇÃO, PVC, SOLDÁVEL, DN 32MM X 25MM, INSTALADO EM RAMAL OU SUB-RAMAL DE ÁGUA - FORNECIMENTO E INSTALAÇÃO. AF_12/2014</t>
  </si>
  <si>
    <t xml:space="preserve"> 6.33 </t>
  </si>
  <si>
    <t xml:space="preserve"> 89388 </t>
  </si>
  <si>
    <t>LUVA DE REDUÇÃO, PVC, SOLDÁVEL, DN 40MM X 32MM, INSTALADO EM RAMAL OUSUB-RAMAL DE ÁGUA - FORNECIMENTO E INSTALAÇÃO. AF_12/2014</t>
  </si>
  <si>
    <t xml:space="preserve"> 6.34 </t>
  </si>
  <si>
    <t>TÊ  DE PVC, SOLDAVEL,  25 MM, DE ÁGUA - FORNECIMENTO E INSTALAÇÃO.</t>
  </si>
  <si>
    <t xml:space="preserve"> 6.35 </t>
  </si>
  <si>
    <t xml:space="preserve"> 89353 </t>
  </si>
  <si>
    <t>REGISTRO DE GAVETA BRUTO, LATÃO, ROSCÁVEL, 3/4" - FORNECIMENTO E INSTALAÇÃO. (DECA OU SIMILAR)</t>
  </si>
  <si>
    <t xml:space="preserve"> 6.36 </t>
  </si>
  <si>
    <t xml:space="preserve"> 90443 </t>
  </si>
  <si>
    <t>RASGO EM ALVENARIA PARA RAMAIS/ DISTRIBUIÇÃO COM DIAMETROS MENORES OU IGUAIS A 40 MM</t>
  </si>
  <si>
    <t xml:space="preserve"> 6.37 </t>
  </si>
  <si>
    <t xml:space="preserve"> 90436 </t>
  </si>
  <si>
    <t>FURO EM ALVENARIA PARA DIÂMETROS MENORES OU IGUAIS A 40 MM. AF_05/2015</t>
  </si>
  <si>
    <t xml:space="preserve"> 7 </t>
  </si>
  <si>
    <t>INSTALAÇÕES HIDROSSANITARIAS -ESGOTO</t>
  </si>
  <si>
    <t xml:space="preserve"> 7.1 </t>
  </si>
  <si>
    <t xml:space="preserve"> 89714 </t>
  </si>
  <si>
    <t>TUBO PVC, SERIE NORMAL, ESGOTO PREDIAL, DN 100 MM,  FORNECIDO E INSTALA  DO EM RAMAL DE DESCARGA OU RAMAL DE ESGOTO SANITÁRIO. AF_12/2014</t>
  </si>
  <si>
    <t xml:space="preserve"> 7.2 </t>
  </si>
  <si>
    <t xml:space="preserve"> 89712 </t>
  </si>
  <si>
    <t>TUBO PVC, SERIE NORMAL, ESGOTO PREDIAL, DN 50 MM, FORNECIDO E INSTALA  DO EM RAMAL DE DESCARGA OU RAMAL DE ESGOTO SANITÁRIO.</t>
  </si>
  <si>
    <t xml:space="preserve"> 7.3 </t>
  </si>
  <si>
    <t xml:space="preserve"> 89711 </t>
  </si>
  <si>
    <t>TUBO PVC, SERIE NORMAL, ESGOTO PREDIAL, DN 40 MM, FORNECIDO E INSTALA  DO EM RAMAL DE DESCARGA OU RAMAL DE ESGOTO SANITÁRIO.</t>
  </si>
  <si>
    <t xml:space="preserve"> 7.4 </t>
  </si>
  <si>
    <t xml:space="preserve"> 89746 </t>
  </si>
  <si>
    <t>JOELHO 45º SERIE NORMAL PVC -100MM</t>
  </si>
  <si>
    <t xml:space="preserve"> 7.5 </t>
  </si>
  <si>
    <t xml:space="preserve"> 89744 </t>
  </si>
  <si>
    <t>JOELHO 90 GRAUS, PVC, SERIE NORMAL, ESGOTO PREDIAL, DN 100 MM, JUNTA E SANITÁRIO. AF_12/2014</t>
  </si>
  <si>
    <t xml:space="preserve"> 7.6 </t>
  </si>
  <si>
    <t xml:space="preserve"> 89732 </t>
  </si>
  <si>
    <t>JOELHO 45º SERIE NORMAL PVC -50MM</t>
  </si>
  <si>
    <t xml:space="preserve"> 7.7 </t>
  </si>
  <si>
    <t xml:space="preserve"> 89726 </t>
  </si>
  <si>
    <t>JOELHO 45º SERIE NORMAL PVC -40MM</t>
  </si>
  <si>
    <t xml:space="preserve"> 7.8 </t>
  </si>
  <si>
    <t xml:space="preserve"> 89731 </t>
  </si>
  <si>
    <t>JOELHO 90º SERIE NORMAL PVC -50MM</t>
  </si>
  <si>
    <t xml:space="preserve"> 7.9 </t>
  </si>
  <si>
    <t xml:space="preserve"> 89724 </t>
  </si>
  <si>
    <t>JOELHO 90º SERIE NORMAL PVC -40MM</t>
  </si>
  <si>
    <t xml:space="preserve"> 7.10 </t>
  </si>
  <si>
    <t xml:space="preserve"> 89728 </t>
  </si>
  <si>
    <t>CURVA CURTA 90 GRAUS, PVC, SERIE NORMAL, ESGOTO PREDIAL, DN 40 MM, JUNTA SOLDÁVEL, FORNECIDO E INSTALADO EM RAMAL DE DESCARGA OU RAMAL DE ESGOTO SANITÁRIO. AF_12/2014</t>
  </si>
  <si>
    <t xml:space="preserve"> 7.11 </t>
  </si>
  <si>
    <t xml:space="preserve"> 89730 </t>
  </si>
  <si>
    <t>CURVA LONGA 90 GRAUS, PVC, SERIE NORMAL, ESGOTO PREDIAL, DN 40 MM, JUNTA SOLDÁVEL, FORNECIDO E INSTALADO EM RAMAL DE DESCARGA OU RAMAL DE ESGOTO SANITÁRIO. AF_12/2014</t>
  </si>
  <si>
    <t xml:space="preserve"> 7.12 </t>
  </si>
  <si>
    <t xml:space="preserve"> 89733 </t>
  </si>
  <si>
    <t>CURVA CURTA 90 GRAUS, PVC, SERIE NORMAL, ESGOTO PREDIAL, DN 50 MM, JUNTA ELÁSTICA, FORNECIDO E INSTALADO EM RAMAL DE DESCARGA OU RAMAL DE ESGOTO SANITÁRIO. AF_12/2014</t>
  </si>
  <si>
    <t xml:space="preserve"> 7.13 </t>
  </si>
  <si>
    <t xml:space="preserve"> 89748 </t>
  </si>
  <si>
    <t>CURVA CURTA 90 GRAUS, PVC, SERIE NORMAL, ESGOTO PREDIAL, DN 100 MM, JUNTA ELÁSTICA, FORNECIDO E INSTALADO EM RAMAL DE DESCARGA OU RAMAL DE ESGOTO SANITÁRIO. AF_12/2014</t>
  </si>
  <si>
    <t xml:space="preserve"> 7.14 </t>
  </si>
  <si>
    <t xml:space="preserve"> 89797 </t>
  </si>
  <si>
    <t>JUNÇÃO SIMPLES  SERIE NORMAL PVC -100MM</t>
  </si>
  <si>
    <t xml:space="preserve"> 7.15 </t>
  </si>
  <si>
    <t xml:space="preserve"> 89783 </t>
  </si>
  <si>
    <t>89783 JUNÇÃO SIMPLES, PVC, SERIE NORMAL, ESGOTO PREDIAL, DN 40 MM, JUNTA SOLDÁVEL, FORNECIDO E INSTALADO EM RAMAL DE DESCARGA OU RAMAL DE ESGOTO SANITÁRIO. AF_12/2014</t>
  </si>
  <si>
    <t xml:space="preserve"> 7.16 </t>
  </si>
  <si>
    <t xml:space="preserve"> 89785 </t>
  </si>
  <si>
    <t>89785 JUNÇÃO SIMPLES, PVC, SERIE NORMAL, ESGOTO PREDIAL, DN 50 X 50 MM, JUNT A ELÁSTICA, FORNECIDO E INSTALADO EM RAMAL DE DESCARGA OU RAMAL DE ESGOTO SANITÁRIO. AF_12/2014</t>
  </si>
  <si>
    <t xml:space="preserve"> 7.17 </t>
  </si>
  <si>
    <t xml:space="preserve"> 89563 </t>
  </si>
  <si>
    <t>JUNÇÃO SIMPLES  SERIE NORMAL PVC – 50MM</t>
  </si>
  <si>
    <t xml:space="preserve"> 7.18 </t>
  </si>
  <si>
    <t xml:space="preserve"> 89796 </t>
  </si>
  <si>
    <t>TE, PVC, SERIE NORMAL, ESGOTO PREDIAL, DN 100 X 100 MM, JUNTA ELÁSTICA , FORNECIDO E INSTALADO EM RAMAL DE DESCARGA OU RAMAL DE ESGOTO SANITÁRIO. AF_12/2014</t>
  </si>
  <si>
    <t xml:space="preserve"> 7.19 </t>
  </si>
  <si>
    <t xml:space="preserve"> 89784 </t>
  </si>
  <si>
    <t>89784 TE, PVC, SERIE NORMAL, ESGOTO PREDIAL, DN 50 X 50 MM, JUNTA ELÁSTICA,FORNECIDO E INSTALADO EM RAMAL DE DESCARGA OU RAMAL DE ESGOTO SANITÁRIO. AF_12/2014</t>
  </si>
  <si>
    <t xml:space="preserve"> 7.20 </t>
  </si>
  <si>
    <t xml:space="preserve"> 89856 </t>
  </si>
  <si>
    <t>LUVA SERIE NORMAL PVC –  100MM</t>
  </si>
  <si>
    <t xml:space="preserve"> 7.21 </t>
  </si>
  <si>
    <t xml:space="preserve"> 89857 </t>
  </si>
  <si>
    <t>89857 LUVA DE CORRER, PVC, SERIE NORMAL, ESGOTO PREDIAL, DN 100 MM, JUNTA ELÁSTICA, FORNECIDO E INSTALADO EM SUBCOLETOR AÉREO DE ESGOTO SANITÁRIO.AF_12/2014</t>
  </si>
  <si>
    <t xml:space="preserve"> 7.22 </t>
  </si>
  <si>
    <t xml:space="preserve"> 89752 </t>
  </si>
  <si>
    <t>89752 LUVA SIMPLES, PVC, SERIE NORMAL, ESGOTO PREDIAL, DN 40 MM, JUNTA SOLDÁVEL, FORNECIDO E INSTALADO EM RAMAL DE DESCARGA OU RAMAL DE ESGOTO SANITÁRIO. AF_12/2014</t>
  </si>
  <si>
    <t xml:space="preserve"> 7.23 </t>
  </si>
  <si>
    <t xml:space="preserve"> 89753 </t>
  </si>
  <si>
    <t>89753 LUVA SIMPLES, PVC, SERIE NORMAL, ESGOTO PREDIAL, DN 50 MM, JUNTA ELÁST ICA, FORNECIDO E INSTALADO EM RAMAL DE DESCARGA OU RAMAL DE ESGOTO SANITÁRIO. AF_12/2014</t>
  </si>
  <si>
    <t xml:space="preserve"> 7.24 </t>
  </si>
  <si>
    <t xml:space="preserve"> 89754 </t>
  </si>
  <si>
    <t>89754 LUVA DE CORRER, PVC, SERIE NORMAL, ESGOTO PREDIAL, DN 50 MM, JUNTA ELÁSTICA, FORNECIDO E INSTALADO EM RAMAL DE DESCARGA OU RAMAL DE ESGOTO SANITÁRIO. AF_12/2014</t>
  </si>
  <si>
    <t xml:space="preserve"> 7.25 </t>
  </si>
  <si>
    <t xml:space="preserve"> 89482 </t>
  </si>
  <si>
    <t>RALO SIFONADO 100X100X50</t>
  </si>
  <si>
    <t xml:space="preserve"> 7.26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</si>
  <si>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</si>
  <si>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</si>
  <si>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7.27 </t>
  </si>
  <si>
    <t>JOELHO 90 GRAUS, PVC, SERIE NORMAL, ESGOTO PREDIAL, DN 40 MM, JUNTA SOLDÁVEL, FORNECIDO E INSTALADO EM RAMAL DE DESCARGA OU RAMAL DE ESGOTO SANITÁRIO. AF_08/2022</t>
  </si>
  <si>
    <t xml:space="preserve"> 7.28 </t>
  </si>
  <si>
    <t xml:space="preserve"> 104353 </t>
  </si>
  <si>
    <t>JUNÇÃO DE REDUÇÃO INVERTIDA, PVC, SÉRIE NORMAL, ESGOTO PREDIAL, DN 100 X 50 MM, JUNTA ELÁSTICA, FORNECIDO E INSTALADO EM PRUMADA DE ESGOTO SANITÁRIO OU VENTILAÇÃO. AF_08/2022</t>
  </si>
  <si>
    <t xml:space="preserve"> 7.29 </t>
  </si>
  <si>
    <t xml:space="preserve"> 89834 </t>
  </si>
  <si>
    <t>JUNÇÃO SIMPLES, PVC, SERIE NORMAL, ESGOTO PREDIAL, DN 100 X 100 MM, JUNTA ELÁSTICA, FORNECIDO E INSTALADO EM PRUMADA DE ESGOTO SANITÁRIO OU VENTILAÇÃO. AF_08/2022</t>
  </si>
  <si>
    <t xml:space="preserve"> 7.30 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</si>
  <si>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</si>
  <si>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</si>
  <si>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7.31 </t>
  </si>
  <si>
    <t xml:space="preserve"> 89557 </t>
  </si>
  <si>
    <t>REDUÇÃO EXCÊNTRICA, PVC, SERIE R, ÁGUA PLUVIAL, DN 100 X 50 MM, JUNTA ELÁSTICA, FORNECIDO E INSTALADO EM RAMAL DE ENCAMINHAMENTO. AF_06/2022</t>
  </si>
  <si>
    <t xml:space="preserve"> 7.32 </t>
  </si>
  <si>
    <t xml:space="preserve"> 7.33 </t>
  </si>
  <si>
    <t xml:space="preserve"> 89707 </t>
  </si>
  <si>
    <t>CAIXA SIFONADA, PVC, DN 100 X 100 X 50 MM, JUNTA ELÁSTICA, FORNECIDA E INSTALADA EM RAMAL DE DESCARGA OU EM RAMAL DE ESGOTO SANITÁRIO. AF_08/2022</t>
  </si>
  <si>
    <t xml:space="preserve"> 7.34 </t>
  </si>
  <si>
    <t xml:space="preserve"> 00000301 </t>
  </si>
  <si>
    <t>ANEL BORRACHA PARA TUBO ESGOTO PREDIAL, DN 100 MM (NBR 5688)</t>
  </si>
  <si>
    <t xml:space="preserve"> 7.35 </t>
  </si>
  <si>
    <t xml:space="preserve"> 00000296 </t>
  </si>
  <si>
    <t>ANEL BORRACHA PARA TUBO ESGOTO PREDIAL, DN 50 MM (NBR 5688)</t>
  </si>
  <si>
    <t xml:space="preserve"> 7.36 </t>
  </si>
  <si>
    <t xml:space="preserve"> 00006138 </t>
  </si>
  <si>
    <t>ANEL DE VEDACAO, PVC FLEXIVEL, 100 MM, PARA SAIDA DE BACIA / VASO SANITARIO</t>
  </si>
  <si>
    <t xml:space="preserve"> 7.37 </t>
  </si>
  <si>
    <t>CAIXA SIFONADA, PVC, DN 100 X 100 X 50 MM, FORNECIDA E INSTALADA EM RAMAIS DE ENCAMINHAMENTO DE ÁGUA PLUVIAL. AF_06/2022</t>
  </si>
  <si>
    <t xml:space="preserve"> 8 </t>
  </si>
  <si>
    <t>INSTALAÇÕES HIDROSSANITARIAS -PEÇAS E ACESSÓRIOS</t>
  </si>
  <si>
    <t xml:space="preserve"> 8.1 </t>
  </si>
  <si>
    <t xml:space="preserve"> 100853 </t>
  </si>
  <si>
    <t>TORNEIRA CROMADA DE MESA PARA LAVATORIO, TIPO MONOCOMANDO. AF_01/2020</t>
  </si>
  <si>
    <t xml:space="preserve"> 8.2 </t>
  </si>
  <si>
    <t xml:space="preserve"> 86883 </t>
  </si>
  <si>
    <t>SIFÃO DO TIPO FLEXÍVEL EM PVC 1  X 1.1/2  - FORNECIMENTO E INSTALAÇÃO. AF_01/2020</t>
  </si>
  <si>
    <t xml:space="preserve"> 8.3 </t>
  </si>
  <si>
    <t xml:space="preserve"> 86882 </t>
  </si>
  <si>
    <t>SIFÃO DO TIPO GARRAFA/COPO EM PVC 1.1/4  X 1.1/2 - FORNECIMENTO E INSTALAÇÃO. AF_01/2020</t>
  </si>
  <si>
    <t xml:space="preserve"> 8.4 </t>
  </si>
  <si>
    <t xml:space="preserve"> 00000018 </t>
  </si>
  <si>
    <t>BACIA COM CAIXA ACOPLADA BRANCA DECA OU EQUIVALENTE TÉCNICO, LINHA VOGUE PLUS, COM ACESSORIOS (FIXAÇÃO,ENGATE,ANEL DE VEDAÇÃO). FORNECIMENTO E INSTALAÇÃO</t>
  </si>
  <si>
    <t xml:space="preserve"> 8.5 </t>
  </si>
  <si>
    <t xml:space="preserve"> 00000028 </t>
  </si>
  <si>
    <t>LAVATÓRIO DE COLUNA SUSPENSA DECA VOGUE PLUS GELO 47X55- OU EQUIVALENTE TECNICO.FORNECIMENTO E INSTALAÇÃO</t>
  </si>
  <si>
    <t xml:space="preserve"> 8.6 </t>
  </si>
  <si>
    <t xml:space="preserve"> 00000029 </t>
  </si>
  <si>
    <t>ASSENTO SANITÁRIO EM POLIESTER POLICLASS, LINHA VOGUE PLUS, OU EQUIVALENTE TÉCNICO.FORNECIMENTO E INSTALAÇÃO</t>
  </si>
  <si>
    <t xml:space="preserve"> 8.7 </t>
  </si>
  <si>
    <t xml:space="preserve"> 00000030 </t>
  </si>
  <si>
    <t>ESPELHO LAPIDADO COLADO NA PAREDE-0,45X0,70M</t>
  </si>
  <si>
    <t xml:space="preserve"> 8.8 </t>
  </si>
  <si>
    <t xml:space="preserve"> 00000031 </t>
  </si>
  <si>
    <t>DUCHA HIGIÊNICA DECA COM REGISTRO OU EQUIVALENTE  TECNICO.FORNECIMENTO E INSTALAÇÃO</t>
  </si>
  <si>
    <t xml:space="preserve"> 8.9 </t>
  </si>
  <si>
    <t xml:space="preserve"> 00000032 </t>
  </si>
  <si>
    <t>kIT ACESSORIOS COMPOSTO:PORTA PAPEL HIGIÊNICO "JOFEL" REF. AE41000,SABONETEIRA FORTCOM PARA SABÃO LÍQUIDO 600ML – BECKER., TOALHEIRO PARA TOALHA INTERFOLHADA "LALEKLA", REF. 30180227 , OU EQUIVALENTE TECNICO, FORNECIMENTO E INSTALAÇÃO..</t>
  </si>
  <si>
    <t xml:space="preserve"> 8.10 </t>
  </si>
  <si>
    <t xml:space="preserve"> 00000033 </t>
  </si>
  <si>
    <t>CABIDE DECA CROMADO, LINHA TARGA CR C40, OU EQUIVALENTE TECNICO,  FORNECIMENTO E INSTALAÇÃO.</t>
  </si>
  <si>
    <t xml:space="preserve"> 9 </t>
  </si>
  <si>
    <t>INSTALAÇÕES ELETRICAS DIVERSAS</t>
  </si>
  <si>
    <t xml:space="preserve"> 9.1 </t>
  </si>
  <si>
    <t xml:space="preserve"> 93128 </t>
  </si>
  <si>
    <t>PONTO DE ILUMINAÇÃO RESIDENCIAL INCLUINDO INTERRUPTOR SIMPLES, CAIXA ELÉTRICA, ELETRODUTO, CABO, RASGO, QUEBRA E CHUMBAMENTO (EXCLUINDO LUMI NÁRIA E LÂMPADA)</t>
  </si>
  <si>
    <t xml:space="preserve"> 9.2 </t>
  </si>
  <si>
    <t xml:space="preserve"> 00000011 </t>
  </si>
  <si>
    <t>FORNECIMENTO E INSTALAÇÃO DE LUMINARIA CIRCULAR  DE EMB 185 MM LP 1E 27 ATE 20WL</t>
  </si>
  <si>
    <t xml:space="preserve"> 9.3 </t>
  </si>
  <si>
    <t xml:space="preserve"> 100903 </t>
  </si>
  <si>
    <t>LÂMPADA TUBULAR LED DE 18/20 W, BASE G13 - FORNECIMENTO E INSTALAÇÃO. AF_02/2020_PS</t>
  </si>
  <si>
    <t xml:space="preserve"> 9.4 </t>
  </si>
  <si>
    <t xml:space="preserve"> 91926 </t>
  </si>
  <si>
    <t>CABO DE COBRE FLEXÍVEL ISOLADO, 2,5 MM², ANTI-CHAMA 450/750 V, PARA CIRCUITOS TERMINAIS - FORNECIMENTO E INSTALAÇÃO. AF_03/2023</t>
  </si>
  <si>
    <t xml:space="preserve"> 9.5 </t>
  </si>
  <si>
    <t xml:space="preserve"> 91835 </t>
  </si>
  <si>
    <t>ELETRODUTO FLEXÍVEL CORRUGADO REFORÇADO, PVC, DN 25 MM (3/4"), PARA CIRCUITOS TERMINAIS, INSTALADO EM FORRO - FORNECIMENTO E INSTALAÇÃO. AF_03/2023</t>
  </si>
  <si>
    <t xml:space="preserve"> 10 </t>
  </si>
  <si>
    <t>REVESTIMENTOS - PAREDE EXTERNA</t>
  </si>
  <si>
    <t xml:space="preserve"> 10.1 </t>
  </si>
  <si>
    <t xml:space="preserve"> 87878 </t>
  </si>
  <si>
    <t>CHAPISCO APLICADO EM ALVENARIAS E ESTRUTURAS DE CONCRETO INTERNAS, COM COLHER DE PEDREIRO. ARGAMASSA TRAÇO 1:3 COM PREPARO MANUAL. AF_06/2014</t>
  </si>
  <si>
    <t xml:space="preserve"> 10.2 </t>
  </si>
  <si>
    <t xml:space="preserve"> 87543 </t>
  </si>
  <si>
    <t>MASSA ÚNICA, PARA RECEBIMENTO DE PINTURA OU CERÂMICA, ARGAMASSA INDUSTRIALIZADA, PREPARO MECÂNICO, APLICADO COM EQUIPAMENTO DE MISTURA E PROJEÇÃO DE 1,5 M3/H EM FACES INTERNAS DE PAREDES, ESPESSURA DE 5MM, SEMEXECUÇÃO DE TALISCAS. AF_06/2014</t>
  </si>
  <si>
    <t xml:space="preserve"> 10.3 </t>
  </si>
  <si>
    <t xml:space="preserve"> 87792 </t>
  </si>
  <si>
    <t>EMBOÇO OU MASSA ÚNICA EM ARGAMASSA TRAÇO 1:2:8, PREPARO MECÂNICO COM BETONEIRA 400 L, APLICADA MANUALMENTE EM PANOS CEGOS DE FACHADA (SEM PRESENÇA DE VÃOS), ESPESSURA DE 25 MM. AF_06/2014</t>
  </si>
  <si>
    <t xml:space="preserve"> 11 </t>
  </si>
  <si>
    <t>REVESTIMENTOS - PAREDE INTERNA</t>
  </si>
  <si>
    <t xml:space="preserve"> 11.1 </t>
  </si>
  <si>
    <t xml:space="preserve"> 87873 </t>
  </si>
  <si>
    <t>CHAPISCO APLICADO EM ALVENARIAS E ESTRUTURAS DE CONCRETO INTERNAS, COMROLO PARA TEXTURA ACRÍLICA. ARGAMASSA TRAÇO 1:4 E EMULSÃO POLIMÉRICA(ADESIVO) COM PREPARO MANUAL. AF_06/2014</t>
  </si>
  <si>
    <t xml:space="preserve"> 11.2 </t>
  </si>
  <si>
    <t xml:space="preserve"> 11.3 </t>
  </si>
  <si>
    <t xml:space="preserve"> 00000026 </t>
  </si>
  <si>
    <t>PORCELANATO ELIANE MINIMUM NUDE PO 60x60cm (para paredes do banheiro)-PAREDE. FORNECIMENTO E INSTALAÇÃO</t>
  </si>
  <si>
    <t xml:space="preserve"> 12 </t>
  </si>
  <si>
    <t>REVESTIMENTOS - PISO</t>
  </si>
  <si>
    <t xml:space="preserve"> 12.1 </t>
  </si>
  <si>
    <t xml:space="preserve"> 87620 </t>
  </si>
  <si>
    <t>CONTRAPISO EM ARGAMASSA TRAÇO 1:4 (CIMENTO E AREIA), PREPARO MECÂNICO COM BETONEIRA 400 L, APLICADO EM ÁREAS SECAS SOBRE LAJE, ADERIDO, ESPESSURA 2CM. AF_06/2014</t>
  </si>
  <si>
    <t xml:space="preserve"> 12.2 </t>
  </si>
  <si>
    <t xml:space="preserve"> 98689 </t>
  </si>
  <si>
    <t>SOLEIRA EM GRANITO, BRANCO DALLAS, LARGURA 15 CM, ESPESSURA 2,0 CM.</t>
  </si>
  <si>
    <t xml:space="preserve"> 12.3 </t>
  </si>
  <si>
    <t xml:space="preserve"> 92396 </t>
  </si>
  <si>
    <t>CALÇADAS EXTERNAS:EXECUÇÃO DE PASSEIO EM PISO INTERTRAVADO, COM BLOCO RETANGULAR COR NATURAL DE 20 X 10 CM, ESPESSURA 6 CM. AF_10/2022</t>
  </si>
  <si>
    <t xml:space="preserve"> 12.4 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</si>
  <si>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</si>
  <si>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</si>
  <si>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12.5 </t>
  </si>
  <si>
    <t xml:space="preserve"> 101965 </t>
  </si>
  <si>
    <t>PEITORIL LINEAR EM GRANITO OU MÁRMORE, L = 15CM, COMPRIMENTO DE ATÉ 2M, ASSENTADO COM ARGAMASSA 1:6 COM ADITIVO. AF_11/2020</t>
  </si>
  <si>
    <t xml:space="preserve"> 12.6 </t>
  </si>
  <si>
    <t xml:space="preserve"> 104658 </t>
  </si>
  <si>
    <t>PISO PODOTÁTIL DE ALERTA OU DIRECIONAL, DE CONCRETO, ASSENTADO SOBRE ARGAMASSA. AF_05/2023</t>
  </si>
  <si>
    <t xml:space="preserve"> 12.7 </t>
  </si>
  <si>
    <t xml:space="preserve"> 101094 </t>
  </si>
  <si>
    <t>PISO PODOTÁTIL DE ALERTA OU DIRECIONAL, DE BORRACHA, ASSENTADO SOBRE ARGAMASSA. AF_05/2020</t>
  </si>
  <si>
    <t xml:space="preserve"> 12.8 </t>
  </si>
  <si>
    <t xml:space="preserve"> 00000024 </t>
  </si>
  <si>
    <t>PORCELANATO 90X90 MINIMUM AREIA EXT-A-PISO EXT D6,JUNTAS DE 2MM,REJUNTE ACRILICO  (RAMPAS,PATAMAR, ESCADAS).FORNECIMENTO E INSTALAÇÃO</t>
  </si>
  <si>
    <t xml:space="preserve"> 12.9 </t>
  </si>
  <si>
    <t xml:space="preserve"> 00000025 </t>
  </si>
  <si>
    <t>PORCELANATO ELIANE MINIMUM NUDE NA 60x60cm ( para piso banheiros)-PISO.FORNECIMENTO E INSTALAÇÃO</t>
  </si>
  <si>
    <t xml:space="preserve"> 12.10 </t>
  </si>
  <si>
    <t xml:space="preserve"> 00000027 </t>
  </si>
  <si>
    <t>PISO EM CONCRETO ESTRUTURAL FCK=25MPa, INCLUSIVE TELA DE AÇO SOLDADA Q-92 (RAMPA ACESSIBILIDADE E ESCADA DE ACESSO) INCLUSIVE LANÇAMENTO E ADENSAMENTO. FORNECIMENTO E INSTALAÇÃO</t>
  </si>
  <si>
    <t xml:space="preserve"> 13 </t>
  </si>
  <si>
    <t>REVESTIMENTOS - IMPERMEABILIZAÇÃO</t>
  </si>
  <si>
    <t xml:space="preserve"> 13.1 </t>
  </si>
  <si>
    <t xml:space="preserve"> 98556 </t>
  </si>
  <si>
    <t>IMPERMEABILIZAÇÃO DE SUPERFÍCIE COM ARGAMASSA POLIMÉRICA / MEMBRANA ACRÍLICA, 4 DEMÃOS, REFORÇADA COM VÉU DE POLIÉSTER (MAV). AF_06/2018</t>
  </si>
  <si>
    <t xml:space="preserve"> 13.2 </t>
  </si>
  <si>
    <t xml:space="preserve"> 98558 </t>
  </si>
  <si>
    <t>TRATAMENTO DE RALO OU PONTO EMERGENTE COM ARGAMASSA POLIMÉRICA / MEMBRANA ACRÍLICA REFORÇADO COM VÉU DE POLIÉSTER (MAV). AF_06/2018</t>
  </si>
  <si>
    <t xml:space="preserve"> 13.3 </t>
  </si>
  <si>
    <t xml:space="preserve"> 98559 </t>
  </si>
  <si>
    <t>TRATAMENTO DE RODAPÉ COM VÉU DE POLIÉSTER. AF_06/2018</t>
  </si>
  <si>
    <t xml:space="preserve"> 13.4 </t>
  </si>
  <si>
    <t xml:space="preserve"> 98563 </t>
  </si>
  <si>
    <t>PROTEÇÃO MECÂNICA EM PAREDES E PISO</t>
  </si>
  <si>
    <t xml:space="preserve"> 13.5 </t>
  </si>
  <si>
    <t xml:space="preserve"> 87623 </t>
  </si>
  <si>
    <t>REGULARIZAÇÃO DE CONTRAT PISO</t>
  </si>
  <si>
    <t xml:space="preserve"> 14 </t>
  </si>
  <si>
    <t>REVESTIMENTOS - TETO</t>
  </si>
  <si>
    <t xml:space="preserve"> 14.1 </t>
  </si>
  <si>
    <t xml:space="preserve"> 96114 </t>
  </si>
  <si>
    <t>FORRO EM DRYWALL, PARA AMBIENTES COMERCIAIS, INCLUSIVE ESTRUTURA DE FIXAÇÃO. AF_05/2017_P</t>
  </si>
  <si>
    <t xml:space="preserve"> 15 </t>
  </si>
  <si>
    <t>VIDROS</t>
  </si>
  <si>
    <t xml:space="preserve"> 15.1 </t>
  </si>
  <si>
    <t xml:space="preserve"> 74125/002 </t>
  </si>
  <si>
    <t>ESPELHO CRISTAL ESPESSURA 4MM, COM MOLDURA EM ALUMINIO E COMPENSADO 6MM PLASTIFICADO COLADO</t>
  </si>
  <si>
    <t xml:space="preserve"> 16 </t>
  </si>
  <si>
    <t>PINTURAS</t>
  </si>
  <si>
    <t xml:space="preserve"> 16.1 </t>
  </si>
  <si>
    <t xml:space="preserve"> 88412 </t>
  </si>
  <si>
    <t>APLICAÇÃO MANUAL DE FUNDO SELADOR ACRÍLICO EM PANOS CEGOS DE FACHADA (SEM PRESENÇA DE VÃOS) DE EDIFÍCIOS DE MÚLTIPLOS PAVIMENTOS. AF_06/2014</t>
  </si>
  <si>
    <t xml:space="preserve"> 16.2 </t>
  </si>
  <si>
    <t xml:space="preserve"> 96130 </t>
  </si>
  <si>
    <t>APLICAÇÃO MANUAL DE MASSA ACRÍLICA EM PAREDES EXTERNAS DE CASAS, UMA DEMÃO. AF_05/2017</t>
  </si>
  <si>
    <t xml:space="preserve"> 16.3 </t>
  </si>
  <si>
    <t xml:space="preserve"> 88417 </t>
  </si>
  <si>
    <t>APLICAÇÃO MANUAL DE PINTURA COM TINTA TEXTURIZADA ACRÍLICA EM PANOS CEGOS DE FACHADA (SEM PRESENÇA DE VÃOS) DE EDIFÍCIOS DE MÚLTIPLOS PAVIMENTOS, UMA COR. AF_06/2014</t>
  </si>
  <si>
    <t xml:space="preserve"> 16.4 </t>
  </si>
  <si>
    <t xml:space="preserve"> 88484 </t>
  </si>
  <si>
    <t>FUNDO SELADOR ACRÍLICO, APLICAÇÃO MANUAL EM TETO, UMA DEMÃO. AF_04/2023</t>
  </si>
  <si>
    <t xml:space="preserve"> 16.5 </t>
  </si>
  <si>
    <t xml:space="preserve"> 88494 </t>
  </si>
  <si>
    <t>EMASSAMENTO COM MASSA LÁTEX, APLICAÇÃO EM TETO, UMA DEMÃO, LIXAMENTO MANUAL. AF_04/2023</t>
  </si>
  <si>
    <t xml:space="preserve"> 16.6 </t>
  </si>
  <si>
    <t xml:space="preserve"> 88488 </t>
  </si>
  <si>
    <t>PINTURA LÁTEX ACRÍLICA PREMIUM, APLICAÇÃO MANUAL EM TETO, DUAS DEMÃOS. AF_04/2023</t>
  </si>
  <si>
    <t xml:space="preserve"> 16.7 </t>
  </si>
  <si>
    <t xml:space="preserve"> 88485 </t>
  </si>
  <si>
    <t>FUNDO SELADOR ACRÍLICO, APLICAÇÃO MANUAL EM PAREDE, UMA DEMÃO. AF_04/2023</t>
  </si>
  <si>
    <t xml:space="preserve"> 16.8 </t>
  </si>
  <si>
    <t xml:space="preserve"> 96129 </t>
  </si>
  <si>
    <t>APLICAÇÃO MANUAL DE MASSA ACRÍLICA EM SUPERFÍCIES INTERNAS DE SACADA DE EDIFÍCIOS DE MÚLTIPLOS PAVIMENTOS, UMA DEMÃO. AF_05/2017</t>
  </si>
  <si>
    <t xml:space="preserve"> 16.9 </t>
  </si>
  <si>
    <t xml:space="preserve"> 95625 </t>
  </si>
  <si>
    <t>APLICAÇÃO MANUAL DE TINTA LÁTEX ACRÍLICA EM SUPERFÍCIES INTERNAS DE SACADA DE EDIFÍCIOS DE MÚLTIPLOS PAVIMENTOS, DUAS DEMÃOS. AF_11/2016</t>
  </si>
  <si>
    <t xml:space="preserve"> 16.10 </t>
  </si>
  <si>
    <t xml:space="preserve"> 00000007 </t>
  </si>
  <si>
    <t>PINTURA DE PORTAS EM MADEIRA</t>
  </si>
  <si>
    <t xml:space="preserve"> 16.11 </t>
  </si>
  <si>
    <t xml:space="preserve"> 95622 </t>
  </si>
  <si>
    <t>APLICAÇÃO MANUAL DE TINTA LÁTEX ACRÍLICA EM PANOS COM PRESENÇA DE VÃOS DE EDIFÍCIOS DE MÚLTIPLOS PAVIMENTOS, DUAS DEMÃOS. AF_11/2016</t>
  </si>
  <si>
    <t xml:space="preserve"> 17 </t>
  </si>
  <si>
    <t>SERVIÇOS COMPLEMENTARES</t>
  </si>
  <si>
    <t xml:space="preserve"> 17.1 </t>
  </si>
  <si>
    <t>GUARDA-CORPO FIXADO NO PISO -Confecção e instalação de  guarda-corpo , em tubo de aço inox AISI 304 de 1. ½” x 1.5 mm. A fixação do guarda-corpo será chumbado no piso com canopla de acabamento. Tudo de acordo com as normas NBR 9050. Todo material com acabamento polido.</t>
  </si>
  <si>
    <t xml:space="preserve"> 17.2 </t>
  </si>
  <si>
    <t xml:space="preserve"> 00000012 </t>
  </si>
  <si>
    <t>GUARDA-CORPO FIXADO NO GUIA DE BALIZAMENTO-Confecção e instalação de  guarda-corpo , em tubo de aço inox AISI 304 de 1. ½” x 1.5 mm. A fixação do guarda-corpo será chumbado no guia de balizamento com canopla de acabamento. Tudo de acordo com as normas NBR 9050. Todo material com acabamento polido.</t>
  </si>
  <si>
    <t xml:space="preserve"> 17.3 </t>
  </si>
  <si>
    <t xml:space="preserve"> 00000013 </t>
  </si>
  <si>
    <t>CORRIMÃO DUPLO FIXADO NA PAREDE - Confecção e instalação de  corrimãos duplo de parede, em tubo de aço inox AISI 304 de 1. ½” x 1.5 mm. A fixação dos corrimãos, serão com flanges, fixados na parede. Tudo de acordo com as normas NBR 9050. Todo material com acabamento polido.</t>
  </si>
  <si>
    <t xml:space="preserve"> 17.4 </t>
  </si>
  <si>
    <t xml:space="preserve"> 00000014 </t>
  </si>
  <si>
    <t>CORRIMÃO DUPLO FIXADO NO GUARDA-CORPO-Confecção e instalação de  corrimãos duplo, em tubo de aço inox AISI304 de 1. ½” x 1.5 mm. A fixação dos corrimãos, serão no guarda-corpo. Tudo de acordo com as normas NBR 9050. Todo material com acabamento polido.</t>
  </si>
  <si>
    <t xml:space="preserve"> 17.5 </t>
  </si>
  <si>
    <t>BARRA DE APOIO RETA, EM AÇO INOX POLIDO, COMPRIMENTO 70CM, DIÂMETRO MÍNIMO 3CM, ASTRA OU SIMILAR TECNICO -FORNECIMENTO E INSTALAÇÃO</t>
  </si>
  <si>
    <t xml:space="preserve"> 17.6 </t>
  </si>
  <si>
    <t>BARRA DE APOIO RETA, EM AÇO INOX POLIDO, COMPRIMENTO 80CM, DIÂMETRO MÍNIMO 3CM, ASTRA OU EQUIVALENTE TECNICO-FORNECIMENTO E INSTALAÇÃO</t>
  </si>
  <si>
    <t xml:space="preserve"> 18 </t>
  </si>
  <si>
    <t>ENCERRAMENTO DOS SERVIÇOS</t>
  </si>
  <si>
    <t xml:space="preserve"> 18.1 </t>
  </si>
  <si>
    <t xml:space="preserve"> 00000006 </t>
  </si>
  <si>
    <t>LIMPEZA FINAL DA OBRA</t>
  </si>
  <si>
    <t xml:space="preserve"> 18.2 </t>
  </si>
  <si>
    <t>DESMOLIZAÇÃO</t>
  </si>
  <si>
    <t xml:space="preserve"> 19 </t>
  </si>
  <si>
    <t>ADMINISTRAÇÃO DA OBRA</t>
  </si>
  <si>
    <t xml:space="preserve"> 19.1 </t>
  </si>
  <si>
    <t xml:space="preserve"> 90777 </t>
  </si>
  <si>
    <t>ENGENHEIRO CIVIL DE OBRA JUNIOR COM ENCARGOS COMPLEMENTARES</t>
  </si>
  <si>
    <t>H</t>
  </si>
  <si>
    <t xml:space="preserve"> 19.2 </t>
  </si>
  <si>
    <t xml:space="preserve"> 90776 </t>
  </si>
  <si>
    <t>ENCARREGADO GERAL COM ENCARGOS COMPLEMENTARES</t>
  </si>
  <si>
    <t xml:space="preserve"> 19.3 </t>
  </si>
  <si>
    <t>ART DE EXECUÇÃO DOS SERVIÇOS</t>
  </si>
  <si>
    <t xml:space="preserve"> 19.4</t>
  </si>
  <si>
    <t>ELABORAÇÃO DE PROJETO EXECUTIVO</t>
  </si>
  <si>
    <t>Total sem BDI</t>
  </si>
  <si>
    <t>Total do BDI</t>
  </si>
  <si>
    <t>Total Geral</t>
  </si>
  <si>
    <t>_______________________________________________________________
Mercia Bezerra de Freitas
Engenheira Civil - CREA 37935-D/PE.</t>
  </si>
  <si>
    <t>CRONOGRAMA FISICO - FINANCEIRO</t>
  </si>
  <si>
    <t>Total</t>
  </si>
  <si>
    <t>TOTAL DOS SERVIÇOS</t>
  </si>
  <si>
    <t xml:space="preserve">TOTAL GERAL </t>
  </si>
  <si>
    <t>Obra</t>
  </si>
  <si>
    <t>B.D.I.</t>
  </si>
  <si>
    <t>DRF_Natal- acessibilidade</t>
  </si>
  <si>
    <t>29,8%</t>
  </si>
  <si>
    <t>Planilha Orçamentária Analítica</t>
  </si>
  <si>
    <t>Tipo</t>
  </si>
  <si>
    <t>Porcent.</t>
  </si>
  <si>
    <t>Composição</t>
  </si>
  <si>
    <t>SERP - SERVIÇOS PRELIMINARES</t>
  </si>
  <si>
    <t>Composição Auxiliar</t>
  </si>
  <si>
    <t xml:space="preserve"> 97914 </t>
  </si>
  <si>
    <t>TRANSPORTE COM CAMINHÃO BASCULANTE DE 6 M³, EM VIA URBANA PAVIMENTADA, DMT ATÉ 30 KM (UNIDADE: M3XKM). AF_07/2020</t>
  </si>
  <si>
    <t>TRAN - TRANSPORTES, CARGAS E DESCARGAS</t>
  </si>
  <si>
    <t xml:space="preserve"> 88316 </t>
  </si>
  <si>
    <t>SERVENTE COM ENCARGOS COMPLEMENTARES</t>
  </si>
  <si>
    <t>SEDI - SERVIÇOS DIVERSOS</t>
  </si>
  <si>
    <t xml:space="preserve"> 97628 </t>
  </si>
  <si>
    <t>DEMOLIÇÃO DE LAJES, DE FORMA MANUAL, SEM REAPROVEITAMENTO. AF_12/2017</t>
  </si>
  <si>
    <t xml:space="preserve"> 88309 </t>
  </si>
  <si>
    <t>PEDREIRO COM ENCARGOS COMPLEMENTARES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</si>
  <si>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</si>
  <si>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</si>
  <si>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 xml:space="preserve"> 95875 </t>
  </si>
  <si>
    <t>TRANSPORTE COM CAMINHÃO BASCULANTE DE 10 M³, EM VIA URBANA PAVIMENTADA, DMT ATÉ 30 KM (UNIDADE: M3XKM). AF_07/2020</t>
  </si>
  <si>
    <t>Insumo</t>
  </si>
  <si>
    <t xml:space="preserve"> 00000036 </t>
  </si>
  <si>
    <t>DESTINAÇÃO FINAL  DE ENTULHO CERTIFICADA</t>
  </si>
  <si>
    <t>Material</t>
  </si>
  <si>
    <t>Tonelada</t>
  </si>
  <si>
    <t>FUES - FUNDAÇÕES E ESTRUTURAS</t>
  </si>
  <si>
    <t xml:space="preserve"> 92265 </t>
  </si>
  <si>
    <t>FABRICAÇÃO DE FÔRMA PARA VIGAS, EM CHAPA DE MADEIRA COMPENSADA RESINADA, E = 17 MM. AF_09/2020</t>
  </si>
  <si>
    <t xml:space="preserve"> 92443 </t>
  </si>
  <si>
    <t>MONTAGEM E DESMONTAGEM DE FÔRMA DE PILARES RETANGULARES E ESTRUTURAS SIMILARES, PÉ-DIREITO SIMPLES, EM CHAPA DE MADEIRA COMPENSADA PLASTIFICADA, 18 UTILIZAÇÕES. AF_09/2020</t>
  </si>
  <si>
    <t xml:space="preserve"> 96546 </t>
  </si>
  <si>
    <t>ARMAÇÃO DE BLOCO, VIGA BALDRAME OU SAPATA UTILIZANDO AÇO CA-50 DE 10 MM - MONTAGEM. AF_06/2017</t>
  </si>
  <si>
    <t>KG</t>
  </si>
  <si>
    <t xml:space="preserve"> 94965 </t>
  </si>
  <si>
    <t>CONCRETO FCK = 25MPA, TRAÇO 1:2,3:2,7 (EM MASSA SECA DE CIMENTO/ AREIA MÉDIA/ BRITA 1) - PREPARO MECÂNICO COM BETONEIRA 400 L. AF_05/2021</t>
  </si>
  <si>
    <t xml:space="preserve"> 92269 </t>
  </si>
  <si>
    <t>FABRICAÇÃO DE FÔRMA PARA PILARES E ESTRUTURAS SIMILARES, EM MADEIRA SERRADA, E=25 MM. AF_09/2020</t>
  </si>
  <si>
    <t xml:space="preserve"> 92762 </t>
  </si>
  <si>
    <t>ARMAÇÃO DE PILAR OU VIGA DE ESTRUTURA CONVENCIONAL DE CONCRETO ARMADO UTILIZANDO AÇO CA-50 DE 10,0 MM - MONTAGEM. AF_06/2022</t>
  </si>
  <si>
    <t xml:space="preserve"> 92273 </t>
  </si>
  <si>
    <t>FABRICAÇÃO DE ESCORAS DO TIPO PONTALETE, EM MADEIRA, PARA PÉ-DIREITO SIMPLES. AF_09/2020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</si>
  <si>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</si>
  <si>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</si>
  <si>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</si>
  <si>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00034547 </t>
  </si>
  <si>
    <t>TELA DE ACO SOLDADA GALVANIZADA/ZINCADA PARA ALVENARIA, FIO  D = *1,20 A 1,70* MM, MALHA 15 X 15 MM, (C X L) *50 X 12* CM</t>
  </si>
  <si>
    <t xml:space="preserve"> 00037395 </t>
  </si>
  <si>
    <t>PINO DE ACO COM FURO, HASTE = 27 MM (ACAO DIRETA)</t>
  </si>
  <si>
    <t>CENTO</t>
  </si>
  <si>
    <t xml:space="preserve"> 00037593 </t>
  </si>
  <si>
    <t>BLOCO CERAMICO / TIJOLO VAZADO PARA ALVENARIA DE VEDACAO, FUROS NA VERTICAL, 14 X 19 X 39 CM (NBR 15270)</t>
  </si>
  <si>
    <t>ESQV - ESQUADRIAS/FERRAGENS/VIDROS</t>
  </si>
  <si>
    <t xml:space="preserve"> 00003099 </t>
  </si>
  <si>
    <t>FECHADURA ROSETA REDONDA PARA PORTA DE BANHEIRO, EM ACO INOX (MAQUINA, TESTA E CONTRA-TESTA) E EM ZAMAC (MACANETA, LINGUETA E TRINCOS) COM ACABAMENTO CROMADO, MAQUINA DE 55 MM, INCLUINDO CHAVE TIPO TRANQUETA</t>
  </si>
  <si>
    <t>CJ</t>
  </si>
  <si>
    <t>INHI - INSTALAÇÕES HIDROS SANITÁRIAS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</si>
  <si>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</si>
  <si>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</si>
  <si>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</si>
  <si>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</si>
  <si>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00000017 </t>
  </si>
  <si>
    <t>BACIA LINHA CONFORTO VOGUE PLUS NA COR BRANCA DECA COD. P51</t>
  </si>
  <si>
    <t xml:space="preserve"> 00011955 </t>
  </si>
  <si>
    <t>PARAFUSO DE LATAO COM ACABAMENTO CROMADO PARA FIXAR PECA SANITARIA, INCLUI PORCA CEGA, ARRUELA E BUCHA DE NYLON TAMANHO S-10</t>
  </si>
  <si>
    <t xml:space="preserve"> 00011684 </t>
  </si>
  <si>
    <t>ENGATE / RABICHO FLEXIVEL INOX 1/2 " X 40 CM</t>
  </si>
  <si>
    <t xml:space="preserve"> 00037329 </t>
  </si>
  <si>
    <t>REJUNTE EPOXI, QUALQUER COR</t>
  </si>
  <si>
    <t xml:space="preserve"> 00000037 </t>
  </si>
  <si>
    <t>LAVATÓRIO DE COLUNA SUSPENSA DECA VOGUE PLUS GELO 47X55- OU EQUIVALENTE TECNICO</t>
  </si>
  <si>
    <t xml:space="preserve"> 00004351 </t>
  </si>
  <si>
    <t>PARAFUSO NIQUELADO 3 1/2" COM ACABAMENTO CROMADO PARA FIXAR PECA SANITARIA, INCLUI PORCA CEGA, ARRUELA E BUCHA DE NYLON TAMANHO S-8</t>
  </si>
  <si>
    <t>ASSENTO SANITÁRIO EM POLIESTER POLICLASS, LINHA VOGUE PLUS, OU EQUIVALENTE TÉCNICO.</t>
  </si>
  <si>
    <t>un</t>
  </si>
  <si>
    <t xml:space="preserve"> 100303 </t>
  </si>
  <si>
    <t>AUXILIAR DE AZULEJISTA COM ENCARGOS COMPLEMENTARES</t>
  </si>
  <si>
    <t xml:space="preserve"> 00011186 </t>
  </si>
  <si>
    <t>ESPELHO CRISTAL E = 4 MM</t>
  </si>
  <si>
    <t>DUCHA HIGIÊNICA DECA COM REGISTRO</t>
  </si>
  <si>
    <t>PORTA PAPEL HIGIÊNICO "JOFEL" REF. AE41000 , OU EQUIVALENTE TECNICO</t>
  </si>
  <si>
    <t>SABONETEIRA FORTCOM PARA SABÃO LÍQUIDO 600ML – BECKER., OU EQUIVALENTE  TECNICO</t>
  </si>
  <si>
    <t>TOALHEIRO PARA TOALHA INTERFOLHADA "LALEKLA", REF. 30180227, OU EQUIVALENTE TECNICO</t>
  </si>
  <si>
    <t xml:space="preserve"> 00000020 </t>
  </si>
  <si>
    <t>CABIDE DECA CROMADO, LINHA TARGA CR C40, OU EQUIVALENTE TÉCNICO</t>
  </si>
  <si>
    <t>INEL - INSTALAÇÃO ELÉTRICA/ELETRIFICAÇÃO E ILUMINAÇÃO EXTERNA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</si>
  <si>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</si>
  <si>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</si>
  <si>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</si>
  <si>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</si>
  <si>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LUMINARIA CIRCULAR  DE EMB 185 MM LP 1E 27 ATE 20WL  </t>
  </si>
  <si>
    <t>PISO - PISOS</t>
  </si>
  <si>
    <t xml:space="preserve"> 88256 </t>
  </si>
  <si>
    <t>AZULEJISTA OU LADRILHISTA COM ENCARGOS COMPLEMENTARES</t>
  </si>
  <si>
    <t xml:space="preserve"> 00037595 </t>
  </si>
  <si>
    <t>ARGAMASSA COLANTE TIPO AC III</t>
  </si>
  <si>
    <t>PORCELANATO ELIANE MINIMUM NUDE PO 60x60cm (PAREDE)</t>
  </si>
  <si>
    <t xml:space="preserve">PORCELANATO 90X90 MINIMUM AREIA EXT-A </t>
  </si>
  <si>
    <t xml:space="preserve"> 00000005 </t>
  </si>
  <si>
    <t>PORCELANATO ELIANE MINIMUM NUDE NA 60x60cm</t>
  </si>
  <si>
    <t xml:space="preserve"> 00021141 </t>
  </si>
  <si>
    <t>TELA DE ACO SOLDADA NERVURADA, CA-60, Q-92, (1,48 KG/M2), DIAMETRO DO FIO = 4,2 MM, LARGURA = 2,45 X 60 M DE COMPRIMENTO, ESPACAMENTO DA MALHA = 15  X 15 CM</t>
  </si>
  <si>
    <t>PINT - PINTURAS</t>
  </si>
  <si>
    <t xml:space="preserve"> 102197 </t>
  </si>
  <si>
    <t>PINTURA FUNDO NIVELADOR ALQUÍDICO BRANCO EM MADEIRA. AF_01/2021</t>
  </si>
  <si>
    <t xml:space="preserve"> 102200 </t>
  </si>
  <si>
    <t>APLICAÇÃO MASSA ALQUÍDICA PARA MADEIRA, PARA PINTURA COM TINTA DE ACABAMENTO (PIGMENTADA). AF_01/2021</t>
  </si>
  <si>
    <t xml:space="preserve"> 102217 </t>
  </si>
  <si>
    <t>PINTURA TINTA DE ACABAMENTO (PIGMENTADA) A ÓLEO EM MADEIRA, 2 DEMÃOS. AF_01/2021</t>
  </si>
  <si>
    <t xml:space="preserve"> 00036210 </t>
  </si>
  <si>
    <t>BARRA DE APOIO LATERAL ARTICULADA, COM TRAVA, EM ACO INOX POLIDO, 70 CM, DIAMETRO MINIMO 3 CM</t>
  </si>
  <si>
    <t xml:space="preserve"> 00036081 </t>
  </si>
  <si>
    <t>BARRA DE APOIO RETA, EM ACO INOX POLIDO, COMPRIMENTO 80CM, DIAMETRO MINIMO 3 CM</t>
  </si>
  <si>
    <t xml:space="preserve"> 99802 </t>
  </si>
  <si>
    <t>LIMPEZA DE PISO CERÂMICO OU PORCELANATO COM VASSOURA A SECO. AF_04/2019</t>
  </si>
  <si>
    <t xml:space="preserve"> 99803 </t>
  </si>
  <si>
    <t>LIMPEZA DE PISO CERÂMICO OU PORCELANATO COM PANO ÚMIDO. AF_04/2019</t>
  </si>
  <si>
    <t xml:space="preserve"> 99806 </t>
  </si>
  <si>
    <t>LIMPEZA DE REVESTIMENTO CERÂMICO EM PAREDE COM PANO ÚMIDO AF_04/2019</t>
  </si>
  <si>
    <t>Outros</t>
  </si>
  <si>
    <t xml:space="preserve"> 19.4 </t>
  </si>
  <si>
    <t xml:space="preserve"> 00000034 </t>
  </si>
  <si>
    <t xml:space="preserve"> 90779 </t>
  </si>
  <si>
    <t>ENGENHEIRO CIVIL DE OBRA SENIOR COM ENCARGOS COMPLEMENTARES</t>
  </si>
  <si>
    <t xml:space="preserve"> 90770 </t>
  </si>
  <si>
    <t>ARQUITETO DE OBRA SENIOR COM ENCARGOS COMPLEMENTARES</t>
  </si>
  <si>
    <t xml:space="preserve"> 88597 </t>
  </si>
  <si>
    <t>DESENHISTA DETALHISTA COM ENCARGOS COMPLEMENTARES</t>
  </si>
  <si>
    <t xml:space="preserve"> 00000038 </t>
  </si>
  <si>
    <t>ART_Profissional</t>
  </si>
  <si>
    <t>OBRA</t>
  </si>
  <si>
    <t>DRF Natal - Reforma para adequação à acessibilidade</t>
  </si>
  <si>
    <t>LOCAL</t>
  </si>
  <si>
    <t xml:space="preserve"> COMPOSIÇÃO DO BDI </t>
  </si>
  <si>
    <t>ITEM</t>
  </si>
  <si>
    <t>DISCRIMINAÇÃO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</si>
  <si>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</si>
  <si>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</si>
  <si>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</si>
  <si>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</si>
  <si>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</si>
  <si>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</si>
  <si>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</si>
  <si>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</si>
  <si>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</si>
  <si>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</si>
  <si>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</si>
  <si>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</si>
  <si>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</si>
  <si>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</si>
  <si>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</si>
  <si>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</si>
  <si>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</si>
  <si>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TOTAL DO 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</si>
  <si>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</si>
  <si>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</si>
  <si>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</si>
  <si>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Mercia Bezerra de Freitas</t>
  </si>
  <si>
    <t>Eng. Civil CREA  37.935-D/PE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</si>
</sst>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0\ %"/>
    <numFmt numFmtId="165" formatCode="* #,##0.0000\ ;\-* #,##0.0000\ ;* \-#\ ;@\ "/>
    <numFmt numFmtId="167" formatCode="_(* #,##0.00_);_(* \(#,##0.00\);_(* \-??_);_(@_)"/>
    <numFmt numFmtId="168" formatCode="#,##0.0000000"/>
  </numFmts>
  <fonts count="1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8"/>
      <name val="Arial"/>
      <family val="1"/>
    </font>
    <font>
      <sz val="8"/>
      <color rgb="FF000000"/>
      <name val="Times New Roman"/>
      <family val="1"/>
      <charset val="1"/>
    </font>
    <font>
      <b/>
      <sz val="8"/>
      <color rgb="FF00000A"/>
      <name val="Arial"/>
      <family val="1"/>
      <charset val="1"/>
    </font>
    <font>
      <b/>
      <sz val="8"/>
      <name val="Arial"/>
      <family val="2"/>
    </font>
    <font>
      <b/>
      <sz val="8"/>
      <color rgb="FF000000"/>
      <name val="Arial"/>
      <family val="2"/>
      <charset val="1"/>
    </font>
    <font>
      <b/>
      <sz val="8"/>
      <name val="Arial"/>
      <family val="1"/>
    </font>
    <font>
      <sz val="12"/>
      <name val="Courier New"/>
      <family val="3"/>
    </font>
    <font>
      <sz val="8"/>
      <color rgb="FF000000"/>
      <name val="Arial"/>
      <family val="1"/>
    </font>
    <font>
      <b/>
      <sz val="8"/>
      <color rgb="FF000000"/>
      <name val="Arial"/>
      <family val="1"/>
    </font>
  </fonts>
  <fills count="18">
    <fill>
      <patternFill patternType="none"/>
    </fill>
    <fill>
      <patternFill patternType="gray125"/>
    </fill>
    <fill>
      <patternFill patternType="solid">
        <fgColor rgb="FFA9DBFF"/>
      </patternFill>
    </fill>
    <fill>
      <patternFill patternType="solid">
        <fgColor rgb="FFCCEAFF"/>
      </patternFill>
    </fill>
    <fill>
      <patternFill patternType="solid">
        <fgColor rgb="FFFFFFFF"/>
      </patternFill>
    </fill>
    <fill>
      <patternFill patternType="solid">
        <fgColor rgb="FFFFFFFF"/>
        <bgColor rgb="FFFFFFE5"/>
      </patternFill>
    </fill>
    <fill>
      <patternFill patternType="solid">
        <fgColor rgb="FFFFFFE5"/>
        <bgColor rgb="FFFFFFFF"/>
      </patternFill>
    </fill>
    <fill>
      <patternFill patternType="solid">
        <fgColor rgb="FFFFFF00"/>
        <bgColor rgb="FFCCFF00"/>
      </patternFill>
    </fill>
    <fill>
      <patternFill patternType="solid">
        <fgColor rgb="FF00FF66"/>
        <bgColor rgb="FF33FF99"/>
      </patternFill>
    </fill>
    <fill>
      <patternFill patternType="solid">
        <fgColor rgb="FF33FF99"/>
        <bgColor rgb="FF66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thick">
        <color rgb="FF000000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167" fontId="9" fillId="0" borderId="0" applyFill="0" applyBorder="0" applyAlignment="0" applyProtection="0"/>
    <xf numFmtId="43" fontId="1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3" fontId="7" fillId="0" borderId="2" xfId="1" applyFont="1" applyBorder="1" applyAlignment="1" applyProtection="1">
      <alignment horizontal="center" vertical="center"/>
    </xf>
    <xf numFmtId="165" fontId="3" fillId="0" borderId="2" xfId="1" applyNumberFormat="1" applyFont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43" fontId="3" fillId="0" borderId="0" xfId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3" fontId="7" fillId="0" borderId="5" xfId="1" applyFont="1" applyBorder="1" applyAlignment="1" applyProtection="1">
      <alignment vertical="center"/>
    </xf>
    <xf numFmtId="43" fontId="7" fillId="0" borderId="0" xfId="1" applyFont="1" applyBorder="1" applyAlignment="1" applyProtection="1">
      <alignment vertical="center"/>
    </xf>
    <xf numFmtId="43" fontId="4" fillId="5" borderId="6" xfId="1" applyFont="1" applyFill="1" applyBorder="1" applyAlignment="1" applyProtection="1">
      <alignment horizontal="left" vertical="center"/>
    </xf>
    <xf numFmtId="43" fontId="4" fillId="5" borderId="9" xfId="1" applyFont="1" applyFill="1" applyBorder="1" applyAlignment="1" applyProtection="1">
      <alignment horizontal="left" vertical="center"/>
    </xf>
    <xf numFmtId="43" fontId="4" fillId="5" borderId="10" xfId="1" applyFont="1" applyFill="1" applyBorder="1" applyAlignment="1" applyProtection="1">
      <alignment horizontal="center" vertical="center"/>
    </xf>
    <xf numFmtId="43" fontId="4" fillId="6" borderId="10" xfId="1" applyFont="1" applyFill="1" applyBorder="1" applyAlignment="1" applyProtection="1">
      <alignment horizontal="center" vertical="center"/>
    </xf>
    <xf numFmtId="0" fontId="7" fillId="0" borderId="9" xfId="0" applyFont="1" applyBorder="1" applyAlignment="1">
      <alignment horizontal="center" vertical="center"/>
    </xf>
    <xf numFmtId="43" fontId="3" fillId="0" borderId="10" xfId="1" applyFont="1" applyBorder="1" applyAlignment="1" applyProtection="1">
      <alignment vertical="center"/>
    </xf>
    <xf numFmtId="0" fontId="3" fillId="0" borderId="9" xfId="0" applyFont="1" applyBorder="1" applyAlignment="1">
      <alignment horizontal="center" vertical="center"/>
    </xf>
    <xf numFmtId="10" fontId="3" fillId="0" borderId="10" xfId="0" applyNumberFormat="1" applyFont="1" applyBorder="1" applyAlignment="1">
      <alignment vertical="center"/>
    </xf>
    <xf numFmtId="43" fontId="6" fillId="7" borderId="13" xfId="1" applyFont="1" applyFill="1" applyBorder="1" applyAlignment="1" applyProtection="1">
      <alignment horizontal="center" vertical="center"/>
    </xf>
    <xf numFmtId="43" fontId="3" fillId="7" borderId="14" xfId="1" applyFont="1" applyFill="1" applyBorder="1" applyAlignment="1" applyProtection="1">
      <alignment horizontal="center" vertical="center"/>
    </xf>
    <xf numFmtId="10" fontId="0" fillId="0" borderId="0" xfId="0" applyNumberFormat="1"/>
    <xf numFmtId="4" fontId="0" fillId="0" borderId="0" xfId="0" applyNumberFormat="1"/>
    <xf numFmtId="0" fontId="3" fillId="0" borderId="2" xfId="0" applyFont="1" applyBorder="1"/>
    <xf numFmtId="10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1" xfId="0" applyFont="1" applyFill="1" applyBorder="1" applyAlignment="1">
      <alignment horizontal="right" vertical="top" wrapText="1"/>
    </xf>
    <xf numFmtId="0" fontId="8" fillId="4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center" vertical="top" wrapText="1"/>
    </xf>
    <xf numFmtId="0" fontId="3" fillId="4" borderId="0" xfId="0" applyFont="1" applyFill="1" applyAlignment="1">
      <alignment horizontal="left" vertical="top" wrapText="1"/>
    </xf>
    <xf numFmtId="0" fontId="8" fillId="4" borderId="0" xfId="0" applyFont="1" applyFill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4" fontId="3" fillId="0" borderId="2" xfId="0" applyNumberFormat="1" applyFont="1" applyBorder="1"/>
    <xf numFmtId="14" fontId="3" fillId="0" borderId="0" xfId="0" applyNumberFormat="1" applyFont="1"/>
    <xf numFmtId="0" fontId="8" fillId="10" borderId="23" xfId="0" applyFont="1" applyFill="1" applyBorder="1" applyAlignment="1">
      <alignment horizontal="right"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right"/>
    </xf>
    <xf numFmtId="164" fontId="11" fillId="2" borderId="2" xfId="0" applyNumberFormat="1" applyFont="1" applyFill="1" applyBorder="1" applyAlignment="1">
      <alignment horizontal="right" vertical="top" wrapText="1"/>
    </xf>
    <xf numFmtId="4" fontId="10" fillId="8" borderId="2" xfId="0" applyNumberFormat="1" applyFont="1" applyFill="1" applyBorder="1"/>
    <xf numFmtId="10" fontId="3" fillId="0" borderId="2" xfId="0" applyNumberFormat="1" applyFont="1" applyBorder="1"/>
    <xf numFmtId="4" fontId="3" fillId="9" borderId="2" xfId="0" applyNumberFormat="1" applyFont="1" applyFill="1" applyBorder="1"/>
    <xf numFmtId="4" fontId="10" fillId="9" borderId="2" xfId="0" applyNumberFormat="1" applyFont="1" applyFill="1" applyBorder="1"/>
    <xf numFmtId="4" fontId="10" fillId="0" borderId="2" xfId="0" applyNumberFormat="1" applyFont="1" applyBorder="1"/>
    <xf numFmtId="9" fontId="3" fillId="0" borderId="2" xfId="0" applyNumberFormat="1" applyFont="1" applyBorder="1"/>
    <xf numFmtId="0" fontId="3" fillId="13" borderId="20" xfId="0" applyFont="1" applyFill="1" applyBorder="1" applyAlignment="1">
      <alignment horizontal="center" vertical="top" wrapText="1"/>
    </xf>
    <xf numFmtId="0" fontId="3" fillId="13" borderId="21" xfId="0" applyFont="1" applyFill="1" applyBorder="1" applyAlignment="1">
      <alignment horizontal="center" vertical="top" wrapText="1"/>
    </xf>
    <xf numFmtId="0" fontId="8" fillId="13" borderId="22" xfId="0" applyFont="1" applyFill="1" applyBorder="1" applyAlignment="1">
      <alignment horizontal="center" vertical="top" wrapText="1"/>
    </xf>
    <xf numFmtId="4" fontId="8" fillId="13" borderId="4" xfId="0" applyNumberFormat="1" applyFont="1" applyFill="1" applyBorder="1" applyAlignment="1">
      <alignment horizontal="center" vertical="top" wrapText="1"/>
    </xf>
    <xf numFmtId="164" fontId="8" fillId="13" borderId="2" xfId="0" applyNumberFormat="1" applyFont="1" applyFill="1" applyBorder="1" applyAlignment="1">
      <alignment horizontal="center" vertical="top" wrapText="1"/>
    </xf>
    <xf numFmtId="4" fontId="3" fillId="0" borderId="0" xfId="0" applyNumberFormat="1" applyFont="1"/>
    <xf numFmtId="0" fontId="11" fillId="13" borderId="2" xfId="0" applyFont="1" applyFill="1" applyBorder="1" applyAlignment="1">
      <alignment horizontal="center" vertical="center" wrapText="1"/>
    </xf>
    <xf numFmtId="4" fontId="11" fillId="13" borderId="2" xfId="0" applyNumberFormat="1" applyFont="1" applyFill="1" applyBorder="1" applyAlignment="1">
      <alignment horizontal="center" vertical="center" wrapText="1"/>
    </xf>
    <xf numFmtId="164" fontId="11" fillId="13" borderId="2" xfId="0" applyNumberFormat="1" applyFont="1" applyFill="1" applyBorder="1" applyAlignment="1">
      <alignment horizontal="center" vertical="center" wrapText="1"/>
    </xf>
    <xf numFmtId="4" fontId="10" fillId="9" borderId="2" xfId="0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vertical="top" wrapText="1"/>
    </xf>
    <xf numFmtId="0" fontId="8" fillId="0" borderId="2" xfId="0" applyFont="1" applyBorder="1" applyAlignment="1">
      <alignment horizontal="center"/>
    </xf>
    <xf numFmtId="0" fontId="8" fillId="0" borderId="0" xfId="0" applyFont="1"/>
    <xf numFmtId="0" fontId="8" fillId="12" borderId="2" xfId="0" applyFont="1" applyFill="1" applyBorder="1" applyAlignment="1">
      <alignment horizontal="center" vertical="center"/>
    </xf>
    <xf numFmtId="4" fontId="8" fillId="12" borderId="2" xfId="0" applyNumberFormat="1" applyFont="1" applyFill="1" applyBorder="1"/>
    <xf numFmtId="10" fontId="8" fillId="12" borderId="2" xfId="0" applyNumberFormat="1" applyFont="1" applyFill="1" applyBorder="1"/>
    <xf numFmtId="0" fontId="11" fillId="2" borderId="1" xfId="0" applyFont="1" applyFill="1" applyBorder="1" applyAlignment="1">
      <alignment horizontal="right" vertical="top" wrapText="1"/>
    </xf>
    <xf numFmtId="4" fontId="11" fillId="2" borderId="1" xfId="0" applyNumberFormat="1" applyFont="1" applyFill="1" applyBorder="1" applyAlignment="1">
      <alignment horizontal="right" vertical="top" wrapText="1"/>
    </xf>
    <xf numFmtId="168" fontId="10" fillId="3" borderId="1" xfId="0" applyNumberFormat="1" applyFont="1" applyFill="1" applyBorder="1" applyAlignment="1">
      <alignment horizontal="right" vertical="top" wrapText="1"/>
    </xf>
    <xf numFmtId="0" fontId="3" fillId="14" borderId="1" xfId="0" applyFont="1" applyFill="1" applyBorder="1" applyAlignment="1">
      <alignment horizontal="right" vertical="top" wrapText="1"/>
    </xf>
    <xf numFmtId="0" fontId="3" fillId="14" borderId="1" xfId="0" applyFont="1" applyFill="1" applyBorder="1" applyAlignment="1">
      <alignment horizontal="center" vertical="top" wrapText="1"/>
    </xf>
    <xf numFmtId="168" fontId="3" fillId="14" borderId="1" xfId="0" applyNumberFormat="1" applyFont="1" applyFill="1" applyBorder="1" applyAlignment="1">
      <alignment horizontal="right" vertical="top" wrapText="1"/>
    </xf>
    <xf numFmtId="4" fontId="3" fillId="14" borderId="1" xfId="0" applyNumberFormat="1" applyFont="1" applyFill="1" applyBorder="1" applyAlignment="1">
      <alignment horizontal="right" vertical="top" wrapText="1"/>
    </xf>
    <xf numFmtId="4" fontId="3" fillId="4" borderId="0" xfId="0" applyNumberFormat="1" applyFont="1" applyFill="1" applyAlignment="1">
      <alignment horizontal="right" vertical="top" wrapText="1"/>
    </xf>
    <xf numFmtId="168" fontId="8" fillId="4" borderId="0" xfId="0" applyNumberFormat="1" applyFont="1" applyFill="1" applyAlignment="1">
      <alignment horizontal="right" vertical="top" wrapText="1"/>
    </xf>
    <xf numFmtId="0" fontId="10" fillId="3" borderId="24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right" vertical="top" wrapText="1"/>
    </xf>
    <xf numFmtId="0" fontId="3" fillId="15" borderId="1" xfId="0" applyFont="1" applyFill="1" applyBorder="1" applyAlignment="1">
      <alignment horizontal="center" vertical="top" wrapText="1"/>
    </xf>
    <xf numFmtId="168" fontId="3" fillId="15" borderId="1" xfId="0" applyNumberFormat="1" applyFont="1" applyFill="1" applyBorder="1" applyAlignment="1">
      <alignment horizontal="right" vertical="top" wrapText="1"/>
    </xf>
    <xf numFmtId="4" fontId="3" fillId="15" borderId="1" xfId="0" applyNumberFormat="1" applyFont="1" applyFill="1" applyBorder="1" applyAlignment="1">
      <alignment horizontal="right" vertical="top" wrapText="1"/>
    </xf>
    <xf numFmtId="0" fontId="3" fillId="4" borderId="0" xfId="0" applyFont="1" applyFill="1" applyAlignment="1">
      <alignment horizontal="center" vertical="top" wrapText="1"/>
    </xf>
    <xf numFmtId="0" fontId="8" fillId="4" borderId="0" xfId="0" applyFont="1" applyFill="1" applyAlignment="1">
      <alignment horizontal="right" vertical="top" wrapText="1"/>
    </xf>
    <xf numFmtId="0" fontId="8" fillId="4" borderId="0" xfId="0" applyFont="1" applyFill="1" applyAlignment="1">
      <alignment horizontal="left" vertical="top" wrapText="1"/>
    </xf>
    <xf numFmtId="4" fontId="8" fillId="4" borderId="0" xfId="0" applyNumberFormat="1" applyFont="1" applyFill="1" applyAlignment="1">
      <alignment horizontal="right" vertical="top" wrapText="1"/>
    </xf>
    <xf numFmtId="0" fontId="3" fillId="14" borderId="1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right" vertical="top" wrapText="1"/>
    </xf>
    <xf numFmtId="0" fontId="8" fillId="4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0" fillId="11" borderId="1" xfId="0" applyFont="1" applyFill="1" applyBorder="1" applyAlignment="1">
      <alignment horizontal="right" vertical="top" wrapText="1"/>
    </xf>
    <xf numFmtId="0" fontId="10" fillId="11" borderId="1" xfId="0" applyFont="1" applyFill="1" applyBorder="1" applyAlignment="1">
      <alignment horizontal="left" vertical="top" wrapText="1"/>
    </xf>
    <xf numFmtId="0" fontId="3" fillId="11" borderId="1" xfId="0" applyFont="1" applyFill="1" applyBorder="1" applyAlignment="1">
      <alignment horizontal="right" vertical="top" wrapText="1"/>
    </xf>
    <xf numFmtId="0" fontId="3" fillId="11" borderId="1" xfId="0" applyFont="1" applyFill="1" applyBorder="1" applyAlignment="1">
      <alignment horizontal="left" vertical="top" wrapText="1"/>
    </xf>
    <xf numFmtId="0" fontId="8" fillId="4" borderId="19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righ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4" borderId="18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horizontal="left" vertical="top" wrapText="1"/>
    </xf>
    <xf numFmtId="0" fontId="8" fillId="4" borderId="23" xfId="0" applyFont="1" applyFill="1" applyBorder="1" applyAlignment="1">
      <alignment horizontal="left" vertical="top" wrapText="1"/>
    </xf>
    <xf numFmtId="0" fontId="8" fillId="4" borderId="23" xfId="0" applyFont="1" applyFill="1" applyBorder="1" applyAlignment="1">
      <alignment horizontal="right" vertical="top" wrapText="1"/>
    </xf>
    <xf numFmtId="0" fontId="8" fillId="4" borderId="23" xfId="0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left" vertical="top" wrapText="1"/>
    </xf>
    <xf numFmtId="4" fontId="11" fillId="2" borderId="2" xfId="0" applyNumberFormat="1" applyFont="1" applyFill="1" applyBorder="1" applyAlignment="1">
      <alignment horizontal="right" vertical="top" wrapText="1"/>
    </xf>
    <xf numFmtId="0" fontId="3" fillId="0" borderId="20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 wrapText="1"/>
    </xf>
    <xf numFmtId="4" fontId="0" fillId="16" borderId="0" xfId="0" applyNumberFormat="1" applyFill="1"/>
    <xf numFmtId="4" fontId="0" fillId="17" borderId="0" xfId="0" applyNumberFormat="1" applyFill="1"/>
    <xf numFmtId="4" fontId="11" fillId="2" borderId="1" xfId="0" applyNumberFormat="1" applyFont="1" applyFill="1" applyBorder="1" applyAlignment="1">
      <alignment horizontal="left" vertical="top" wrapText="1"/>
    </xf>
    <xf numFmtId="4" fontId="11" fillId="13" borderId="1" xfId="0" applyNumberFormat="1" applyFont="1" applyFill="1" applyBorder="1" applyAlignment="1">
      <alignment horizontal="right" vertical="top" wrapText="1"/>
    </xf>
    <xf numFmtId="4" fontId="10" fillId="13" borderId="1" xfId="0" applyNumberFormat="1" applyFont="1" applyFill="1" applyBorder="1" applyAlignment="1">
      <alignment horizontal="right" vertical="top" wrapText="1"/>
    </xf>
    <xf numFmtId="4" fontId="0" fillId="17" borderId="0" xfId="0" quotePrefix="1" applyNumberFormat="1" applyFill="1"/>
    <xf numFmtId="0" fontId="0" fillId="0" borderId="0" xfId="0" applyFill="1"/>
    <xf numFmtId="0" fontId="8" fillId="4" borderId="0" xfId="0" applyFont="1" applyFill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0" xfId="0" applyFont="1" applyFill="1" applyAlignment="1">
      <alignment horizontal="right" vertical="top" wrapText="1"/>
    </xf>
    <xf numFmtId="0" fontId="8" fillId="16" borderId="0" xfId="0" applyFont="1" applyFill="1" applyAlignment="1">
      <alignment horizontal="left" vertical="top" wrapText="1"/>
    </xf>
    <xf numFmtId="0" fontId="8" fillId="16" borderId="0" xfId="0" applyFont="1" applyFill="1" applyAlignment="1">
      <alignment horizontal="right" vertical="top" wrapText="1"/>
    </xf>
    <xf numFmtId="4" fontId="8" fillId="16" borderId="0" xfId="0" applyNumberFormat="1" applyFont="1" applyFill="1" applyAlignment="1">
      <alignment horizontal="right" vertical="top" wrapText="1"/>
    </xf>
    <xf numFmtId="0" fontId="3" fillId="4" borderId="0" xfId="0" applyFont="1" applyFill="1" applyAlignment="1">
      <alignment horizontal="center" vertical="top" wrapText="1"/>
    </xf>
    <xf numFmtId="0" fontId="3" fillId="0" borderId="0" xfId="0" applyFont="1" applyAlignment="1"/>
    <xf numFmtId="0" fontId="8" fillId="4" borderId="3" xfId="0" applyFont="1" applyFill="1" applyBorder="1" applyAlignment="1">
      <alignment horizontal="center" wrapText="1"/>
    </xf>
    <xf numFmtId="0" fontId="3" fillId="0" borderId="18" xfId="0" applyFont="1" applyBorder="1" applyAlignment="1"/>
    <xf numFmtId="0" fontId="3" fillId="0" borderId="4" xfId="0" applyFont="1" applyBorder="1" applyAlignment="1"/>
    <xf numFmtId="0" fontId="8" fillId="4" borderId="0" xfId="0" applyFont="1" applyFill="1" applyAlignment="1">
      <alignment horizontal="left" vertical="top" wrapText="1"/>
    </xf>
    <xf numFmtId="4" fontId="8" fillId="4" borderId="0" xfId="0" applyNumberFormat="1" applyFont="1" applyFill="1" applyAlignment="1">
      <alignment horizontal="right" vertical="top" wrapText="1"/>
    </xf>
    <xf numFmtId="0" fontId="10" fillId="0" borderId="2" xfId="0" applyFont="1" applyBorder="1" applyAlignment="1">
      <alignment horizontal="center"/>
    </xf>
    <xf numFmtId="0" fontId="8" fillId="4" borderId="15" xfId="0" applyFont="1" applyFill="1" applyBorder="1" applyAlignment="1">
      <alignment horizontal="left" vertical="top" wrapText="1"/>
    </xf>
    <xf numFmtId="0" fontId="8" fillId="4" borderId="16" xfId="0" applyFont="1" applyFill="1" applyBorder="1" applyAlignment="1">
      <alignment horizontal="left" vertical="top" wrapText="1"/>
    </xf>
    <xf numFmtId="0" fontId="8" fillId="4" borderId="17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right" vertical="center"/>
    </xf>
    <xf numFmtId="0" fontId="8" fillId="4" borderId="3" xfId="0" applyFont="1" applyFill="1" applyBorder="1" applyAlignment="1">
      <alignment horizontal="center" vertical="top"/>
    </xf>
    <xf numFmtId="0" fontId="8" fillId="4" borderId="18" xfId="0" applyFont="1" applyFill="1" applyBorder="1" applyAlignment="1">
      <alignment horizontal="center" vertical="top"/>
    </xf>
    <xf numFmtId="0" fontId="8" fillId="4" borderId="4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8" fillId="4" borderId="0" xfId="0" applyFont="1" applyFill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3" fillId="14" borderId="1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right" vertical="top" wrapText="1"/>
    </xf>
    <xf numFmtId="0" fontId="3" fillId="15" borderId="1" xfId="0" applyFont="1" applyFill="1" applyBorder="1" applyAlignment="1">
      <alignment horizontal="left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43" fontId="6" fillId="6" borderId="9" xfId="1" applyFont="1" applyFill="1" applyBorder="1" applyAlignment="1" applyProtection="1">
      <alignment horizontal="center" vertical="center"/>
    </xf>
    <xf numFmtId="43" fontId="6" fillId="6" borderId="2" xfId="1" applyFont="1" applyFill="1" applyBorder="1" applyAlignment="1" applyProtection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10" fillId="16" borderId="1" xfId="0" applyNumberFormat="1" applyFont="1" applyFill="1" applyBorder="1" applyAlignment="1">
      <alignment horizontal="right" vertical="top" wrapText="1"/>
    </xf>
  </cellXfs>
  <cellStyles count="4">
    <cellStyle name="Normal" xfId="0" builtinId="0"/>
    <cellStyle name="Separador de milhares 3" xfId="2"/>
    <cellStyle name="Vírgula" xfId="1" builtinId="3"/>
    <cellStyle name="Vírgula 2" xfId="3"/>
  </cellStyles>
  <dxfs count="0"/>
  <tableStyles count="0" defaultTableStyle="TableStyleMedium9" defaultPivotStyle="PivotStyleLight16"/>
  <colors>
    <mruColors>
      <color rgb="FFAFF0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185059</xdr:rowOff>
    </xdr:from>
    <xdr:to>
      <xdr:col>2</xdr:col>
      <xdr:colOff>981076</xdr:colOff>
      <xdr:row>1</xdr:row>
      <xdr:rowOff>779236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1004209"/>
          <a:ext cx="2486026" cy="594177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1</xdr:col>
      <xdr:colOff>47625</xdr:colOff>
      <xdr:row>0</xdr:row>
      <xdr:rowOff>799110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0"/>
          <a:ext cx="809624" cy="7991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38101</xdr:rowOff>
    </xdr:from>
    <xdr:to>
      <xdr:col>2</xdr:col>
      <xdr:colOff>963384</xdr:colOff>
      <xdr:row>1</xdr:row>
      <xdr:rowOff>638989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81051"/>
          <a:ext cx="2487384" cy="60088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742950</xdr:colOff>
      <xdr:row>0</xdr:row>
      <xdr:rowOff>731778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42950" cy="7317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4"/>
  <sheetViews>
    <sheetView showOutlineSymbols="0" topLeftCell="A187" zoomScaleNormal="100" workbookViewId="0">
      <selection activeCell="G192" sqref="G192:G195"/>
    </sheetView>
  </sheetViews>
  <sheetFormatPr defaultRowHeight="14.25" x14ac:dyDescent="0.2"/>
  <cols>
    <col min="1" max="2" width="10" style="1" bestFit="1" customWidth="1"/>
    <col min="3" max="3" width="13.25" style="1" bestFit="1" customWidth="1"/>
    <col min="4" max="4" width="29.375" style="1" customWidth="1"/>
    <col min="5" max="5" width="8" style="1" bestFit="1" customWidth="1"/>
    <col min="6" max="8" width="13" style="1" bestFit="1" customWidth="1"/>
    <col min="9" max="9" width="17" style="44" customWidth="1"/>
    <col min="10" max="11" width="13" style="1" bestFit="1" customWidth="1"/>
    <col min="12" max="12" width="9.875" style="1" bestFit="1" customWidth="1"/>
    <col min="13" max="13" width="16.375" hidden="1" customWidth="1"/>
  </cols>
  <sheetData>
    <row r="1" spans="1:13" ht="64.5" customHeight="1" x14ac:dyDescent="0.2">
      <c r="A1" s="86"/>
      <c r="B1" s="119" t="s">
        <v>0</v>
      </c>
      <c r="C1" s="120"/>
      <c r="D1" s="98" t="s">
        <v>1</v>
      </c>
      <c r="E1" s="121" t="s">
        <v>2</v>
      </c>
      <c r="F1" s="121"/>
      <c r="G1" s="121" t="s">
        <v>3</v>
      </c>
      <c r="H1" s="121"/>
      <c r="I1" s="100"/>
      <c r="J1" s="121" t="s">
        <v>4</v>
      </c>
      <c r="K1" s="121"/>
    </row>
    <row r="2" spans="1:13" ht="80.099999999999994" customHeight="1" x14ac:dyDescent="0.2">
      <c r="A2" s="101"/>
      <c r="B2" s="102"/>
      <c r="C2" s="103"/>
      <c r="D2" s="98" t="s">
        <v>5</v>
      </c>
      <c r="E2" s="121" t="s">
        <v>6</v>
      </c>
      <c r="F2" s="121"/>
      <c r="G2" s="122">
        <v>29.8</v>
      </c>
      <c r="H2" s="122"/>
      <c r="I2" s="100"/>
      <c r="J2" s="121" t="s">
        <v>7</v>
      </c>
      <c r="K2" s="121"/>
      <c r="L2" s="41">
        <v>45279</v>
      </c>
    </row>
    <row r="3" spans="1:13" x14ac:dyDescent="0.2">
      <c r="A3" s="129" t="s">
        <v>8</v>
      </c>
      <c r="B3" s="130"/>
      <c r="C3" s="130"/>
      <c r="D3" s="130"/>
      <c r="E3" s="130"/>
      <c r="F3" s="130"/>
      <c r="G3" s="130"/>
      <c r="H3" s="130"/>
      <c r="I3" s="130"/>
      <c r="J3" s="130"/>
      <c r="K3" s="131"/>
    </row>
    <row r="4" spans="1:13" ht="30" customHeight="1" x14ac:dyDescent="0.2">
      <c r="A4" s="104" t="s">
        <v>9</v>
      </c>
      <c r="B4" s="105" t="s">
        <v>10</v>
      </c>
      <c r="C4" s="104" t="s">
        <v>11</v>
      </c>
      <c r="D4" s="104" t="s">
        <v>12</v>
      </c>
      <c r="E4" s="106" t="s">
        <v>13</v>
      </c>
      <c r="F4" s="105" t="s">
        <v>14</v>
      </c>
      <c r="G4" s="105" t="s">
        <v>15</v>
      </c>
      <c r="H4" s="105" t="s">
        <v>16</v>
      </c>
      <c r="I4" s="105" t="s">
        <v>17</v>
      </c>
      <c r="J4" s="42" t="s">
        <v>18</v>
      </c>
      <c r="K4" s="105" t="s">
        <v>19</v>
      </c>
    </row>
    <row r="5" spans="1:13" ht="30" customHeight="1" x14ac:dyDescent="0.2">
      <c r="A5" s="93" t="s">
        <v>20</v>
      </c>
      <c r="B5" s="93"/>
      <c r="C5" s="93"/>
      <c r="D5" s="93" t="s">
        <v>21</v>
      </c>
      <c r="E5" s="93"/>
      <c r="F5" s="71"/>
      <c r="G5" s="114"/>
      <c r="H5" s="114"/>
      <c r="I5" s="71">
        <f>SUM(I6:I10)</f>
        <v>0</v>
      </c>
      <c r="J5" s="115">
        <f>SUM(J6:J10)</f>
        <v>0</v>
      </c>
      <c r="K5" s="107">
        <v>1.0225363817016908E-2</v>
      </c>
      <c r="M5" s="113">
        <f>J5</f>
        <v>0</v>
      </c>
    </row>
    <row r="6" spans="1:13" ht="30" customHeight="1" x14ac:dyDescent="0.2">
      <c r="A6" s="92" t="s">
        <v>22</v>
      </c>
      <c r="B6" s="35" t="s">
        <v>23</v>
      </c>
      <c r="C6" s="92" t="s">
        <v>24</v>
      </c>
      <c r="D6" s="92" t="s">
        <v>25</v>
      </c>
      <c r="E6" s="36" t="s">
        <v>26</v>
      </c>
      <c r="F6" s="39">
        <v>1</v>
      </c>
      <c r="G6" s="39">
        <v>0</v>
      </c>
      <c r="H6" s="116">
        <f>G6*(G2/100)+G6</f>
        <v>0</v>
      </c>
      <c r="I6" s="39">
        <f>G6*F6</f>
        <v>0</v>
      </c>
      <c r="J6" s="116">
        <f>F6*H6</f>
        <v>0</v>
      </c>
      <c r="K6" s="43">
        <v>2.1401374249671299E-3</v>
      </c>
    </row>
    <row r="7" spans="1:13" ht="45" customHeight="1" x14ac:dyDescent="0.2">
      <c r="A7" s="92" t="s">
        <v>27</v>
      </c>
      <c r="B7" s="35" t="s">
        <v>28</v>
      </c>
      <c r="C7" s="92" t="s">
        <v>29</v>
      </c>
      <c r="D7" s="92" t="s">
        <v>30</v>
      </c>
      <c r="E7" s="36" t="s">
        <v>31</v>
      </c>
      <c r="F7" s="39">
        <v>2</v>
      </c>
      <c r="G7" s="39">
        <v>0</v>
      </c>
      <c r="H7" s="39">
        <f>G7*(G2/100)+G7</f>
        <v>0</v>
      </c>
      <c r="I7" s="39">
        <f t="shared" ref="I7:I10" si="0">G7*F7</f>
        <v>0</v>
      </c>
      <c r="J7" s="39">
        <f t="shared" ref="J7:J10" si="1">F7*H7</f>
        <v>0</v>
      </c>
      <c r="K7" s="43">
        <v>1.8718739488735559E-3</v>
      </c>
    </row>
    <row r="8" spans="1:13" ht="30" customHeight="1" x14ac:dyDescent="0.2">
      <c r="A8" s="92" t="s">
        <v>32</v>
      </c>
      <c r="B8" s="35" t="s">
        <v>33</v>
      </c>
      <c r="C8" s="92" t="s">
        <v>29</v>
      </c>
      <c r="D8" s="92" t="s">
        <v>34</v>
      </c>
      <c r="E8" s="36" t="s">
        <v>31</v>
      </c>
      <c r="F8" s="39">
        <v>17</v>
      </c>
      <c r="G8" s="39">
        <v>0</v>
      </c>
      <c r="H8" s="39">
        <f>G8*(G2/100)+G8</f>
        <v>0</v>
      </c>
      <c r="I8" s="39">
        <f t="shared" si="0"/>
        <v>0</v>
      </c>
      <c r="J8" s="39">
        <f t="shared" si="1"/>
        <v>0</v>
      </c>
      <c r="K8" s="43">
        <v>5.2474193376635054E-3</v>
      </c>
    </row>
    <row r="9" spans="1:13" ht="30" customHeight="1" x14ac:dyDescent="0.2">
      <c r="A9" s="92" t="s">
        <v>35</v>
      </c>
      <c r="B9" s="35" t="s">
        <v>36</v>
      </c>
      <c r="C9" s="92" t="s">
        <v>29</v>
      </c>
      <c r="D9" s="92" t="s">
        <v>37</v>
      </c>
      <c r="E9" s="36" t="s">
        <v>38</v>
      </c>
      <c r="F9" s="39">
        <v>100</v>
      </c>
      <c r="G9" s="39">
        <v>0</v>
      </c>
      <c r="H9" s="116">
        <f>G9*(G2/100)+G9</f>
        <v>0</v>
      </c>
      <c r="I9" s="116">
        <f t="shared" si="0"/>
        <v>0</v>
      </c>
      <c r="J9" s="116">
        <f>F9*H9</f>
        <v>0</v>
      </c>
      <c r="K9" s="43">
        <v>8.0470390097954101E-4</v>
      </c>
    </row>
    <row r="10" spans="1:13" ht="30" customHeight="1" x14ac:dyDescent="0.2">
      <c r="A10" s="92" t="s">
        <v>39</v>
      </c>
      <c r="B10" s="35" t="s">
        <v>40</v>
      </c>
      <c r="C10" s="92" t="s">
        <v>24</v>
      </c>
      <c r="D10" s="92" t="s">
        <v>41</v>
      </c>
      <c r="E10" s="36" t="s">
        <v>26</v>
      </c>
      <c r="F10" s="39">
        <v>1</v>
      </c>
      <c r="G10" s="39">
        <v>0</v>
      </c>
      <c r="H10" s="39">
        <f>G10*(G2/100)+G10</f>
        <v>0</v>
      </c>
      <c r="I10" s="39">
        <f t="shared" si="0"/>
        <v>0</v>
      </c>
      <c r="J10" s="39">
        <f t="shared" si="1"/>
        <v>0</v>
      </c>
      <c r="K10" s="43">
        <v>1.6122920453317684E-4</v>
      </c>
    </row>
    <row r="11" spans="1:13" ht="30" customHeight="1" x14ac:dyDescent="0.2">
      <c r="A11" s="93" t="s">
        <v>42</v>
      </c>
      <c r="B11" s="93"/>
      <c r="C11" s="93"/>
      <c r="D11" s="93" t="s">
        <v>43</v>
      </c>
      <c r="E11" s="93"/>
      <c r="F11" s="71"/>
      <c r="G11" s="71"/>
      <c r="H11" s="71"/>
      <c r="I11" s="115">
        <f>SUM(I12:I29)</f>
        <v>0</v>
      </c>
      <c r="J11" s="115">
        <f>SUM(J12:J29)</f>
        <v>0</v>
      </c>
      <c r="K11" s="107">
        <v>0.1099968509830857</v>
      </c>
      <c r="M11" s="113">
        <f>J11</f>
        <v>0</v>
      </c>
    </row>
    <row r="12" spans="1:13" ht="30" customHeight="1" x14ac:dyDescent="0.2">
      <c r="A12" s="92" t="s">
        <v>44</v>
      </c>
      <c r="B12" s="35" t="s">
        <v>45</v>
      </c>
      <c r="C12" s="92" t="s">
        <v>29</v>
      </c>
      <c r="D12" s="92" t="s">
        <v>46</v>
      </c>
      <c r="E12" s="36" t="s">
        <v>31</v>
      </c>
      <c r="F12" s="39">
        <v>1</v>
      </c>
      <c r="G12" s="39">
        <v>0</v>
      </c>
      <c r="H12" s="116">
        <f>G12*(G2/100)+G12</f>
        <v>0</v>
      </c>
      <c r="I12" s="116">
        <f t="shared" ref="I12:I29" si="2">G12*F12</f>
        <v>0</v>
      </c>
      <c r="J12" s="116">
        <f>F12*H12</f>
        <v>0</v>
      </c>
      <c r="K12" s="43">
        <v>6.3453354199103587E-6</v>
      </c>
    </row>
    <row r="13" spans="1:13" ht="30" customHeight="1" x14ac:dyDescent="0.2">
      <c r="A13" s="92" t="s">
        <v>47</v>
      </c>
      <c r="B13" s="35" t="s">
        <v>48</v>
      </c>
      <c r="C13" s="92" t="s">
        <v>29</v>
      </c>
      <c r="D13" s="92" t="s">
        <v>49</v>
      </c>
      <c r="E13" s="36" t="s">
        <v>31</v>
      </c>
      <c r="F13" s="39">
        <v>10</v>
      </c>
      <c r="G13" s="39">
        <v>0</v>
      </c>
      <c r="H13" s="39">
        <f>G13*(G2/100)+G13</f>
        <v>0</v>
      </c>
      <c r="I13" s="39">
        <f t="shared" si="2"/>
        <v>0</v>
      </c>
      <c r="J13" s="39">
        <f t="shared" ref="J13:J75" si="3">F13*H13</f>
        <v>0</v>
      </c>
      <c r="K13" s="43">
        <v>9.3161060937774817E-5</v>
      </c>
    </row>
    <row r="14" spans="1:13" ht="30" customHeight="1" x14ac:dyDescent="0.2">
      <c r="A14" s="92" t="s">
        <v>50</v>
      </c>
      <c r="B14" s="35" t="s">
        <v>51</v>
      </c>
      <c r="C14" s="92" t="s">
        <v>29</v>
      </c>
      <c r="D14" s="92" t="s">
        <v>52</v>
      </c>
      <c r="E14" s="36" t="s">
        <v>31</v>
      </c>
      <c r="F14" s="39">
        <v>39.07</v>
      </c>
      <c r="G14" s="39">
        <v>0</v>
      </c>
      <c r="H14" s="39">
        <f>G14*(G2/100)+G14</f>
        <v>0</v>
      </c>
      <c r="I14" s="39">
        <f t="shared" si="2"/>
        <v>0</v>
      </c>
      <c r="J14" s="39">
        <f t="shared" si="3"/>
        <v>0</v>
      </c>
      <c r="K14" s="43">
        <v>2.8352112353508558E-3</v>
      </c>
    </row>
    <row r="15" spans="1:13" ht="30" customHeight="1" x14ac:dyDescent="0.2">
      <c r="A15" s="92" t="s">
        <v>53</v>
      </c>
      <c r="B15" s="35" t="s">
        <v>54</v>
      </c>
      <c r="C15" s="92" t="s">
        <v>29</v>
      </c>
      <c r="D15" s="92" t="s">
        <v>55</v>
      </c>
      <c r="E15" s="36" t="s">
        <v>31</v>
      </c>
      <c r="F15" s="39">
        <v>8.82</v>
      </c>
      <c r="G15" s="39">
        <v>0</v>
      </c>
      <c r="H15" s="39">
        <f>G15*(G2/100)+G15</f>
        <v>0</v>
      </c>
      <c r="I15" s="39">
        <f t="shared" si="2"/>
        <v>0</v>
      </c>
      <c r="J15" s="39">
        <f t="shared" si="3"/>
        <v>0</v>
      </c>
      <c r="K15" s="43">
        <v>2.6710977874449924E-4</v>
      </c>
    </row>
    <row r="16" spans="1:13" ht="30" customHeight="1" x14ac:dyDescent="0.2">
      <c r="A16" s="92" t="s">
        <v>56</v>
      </c>
      <c r="B16" s="35" t="s">
        <v>51</v>
      </c>
      <c r="C16" s="92" t="s">
        <v>29</v>
      </c>
      <c r="D16" s="92" t="s">
        <v>57</v>
      </c>
      <c r="E16" s="36" t="s">
        <v>31</v>
      </c>
      <c r="F16" s="39">
        <v>10</v>
      </c>
      <c r="G16" s="39">
        <v>0</v>
      </c>
      <c r="H16" s="39">
        <f>G16*(G2/100)+G16</f>
        <v>0</v>
      </c>
      <c r="I16" s="39">
        <f t="shared" si="2"/>
        <v>0</v>
      </c>
      <c r="J16" s="39">
        <f t="shared" si="3"/>
        <v>0</v>
      </c>
      <c r="K16" s="43">
        <v>7.2567563256793017E-4</v>
      </c>
    </row>
    <row r="17" spans="1:14" ht="30" customHeight="1" x14ac:dyDescent="0.2">
      <c r="A17" s="92" t="s">
        <v>58</v>
      </c>
      <c r="B17" s="35" t="s">
        <v>59</v>
      </c>
      <c r="C17" s="92" t="s">
        <v>29</v>
      </c>
      <c r="D17" s="92" t="s">
        <v>60</v>
      </c>
      <c r="E17" s="36" t="s">
        <v>61</v>
      </c>
      <c r="F17" s="39">
        <v>2</v>
      </c>
      <c r="G17" s="39">
        <v>0</v>
      </c>
      <c r="H17" s="39">
        <f>G17*(G2/100)+G17</f>
        <v>0</v>
      </c>
      <c r="I17" s="39">
        <f t="shared" si="2"/>
        <v>0</v>
      </c>
      <c r="J17" s="39">
        <f t="shared" si="3"/>
        <v>0</v>
      </c>
      <c r="K17" s="43">
        <v>1.1710028093107299E-5</v>
      </c>
    </row>
    <row r="18" spans="1:14" ht="30" customHeight="1" x14ac:dyDescent="0.2">
      <c r="A18" s="92" t="s">
        <v>62</v>
      </c>
      <c r="B18" s="35" t="s">
        <v>63</v>
      </c>
      <c r="C18" s="92" t="s">
        <v>29</v>
      </c>
      <c r="D18" s="92" t="s">
        <v>64</v>
      </c>
      <c r="E18" s="36" t="s">
        <v>38</v>
      </c>
      <c r="F18" s="39">
        <v>6</v>
      </c>
      <c r="G18" s="39">
        <v>0</v>
      </c>
      <c r="H18" s="39">
        <f>G18*(G2/100)+G18</f>
        <v>0</v>
      </c>
      <c r="I18" s="39">
        <f t="shared" si="2"/>
        <v>0</v>
      </c>
      <c r="J18" s="39">
        <f t="shared" si="3"/>
        <v>0</v>
      </c>
      <c r="K18" s="43">
        <v>1.5990245258174103E-4</v>
      </c>
    </row>
    <row r="19" spans="1:14" ht="30" customHeight="1" x14ac:dyDescent="0.2">
      <c r="A19" s="92" t="s">
        <v>65</v>
      </c>
      <c r="B19" s="35" t="s">
        <v>66</v>
      </c>
      <c r="C19" s="92" t="s">
        <v>29</v>
      </c>
      <c r="D19" s="92" t="s">
        <v>67</v>
      </c>
      <c r="E19" s="36" t="s">
        <v>68</v>
      </c>
      <c r="F19" s="39">
        <v>2</v>
      </c>
      <c r="G19" s="39">
        <v>0</v>
      </c>
      <c r="H19" s="39">
        <f>G19*(G2/100)+G19</f>
        <v>0</v>
      </c>
      <c r="I19" s="39">
        <f t="shared" si="2"/>
        <v>0</v>
      </c>
      <c r="J19" s="39">
        <f t="shared" si="3"/>
        <v>0</v>
      </c>
      <c r="K19" s="43">
        <v>3.6312624062123373E-4</v>
      </c>
    </row>
    <row r="20" spans="1:14" ht="30" customHeight="1" x14ac:dyDescent="0.2">
      <c r="A20" s="92" t="s">
        <v>69</v>
      </c>
      <c r="B20" s="35" t="s">
        <v>70</v>
      </c>
      <c r="C20" s="92" t="s">
        <v>29</v>
      </c>
      <c r="D20" s="92" t="s">
        <v>71</v>
      </c>
      <c r="E20" s="36" t="s">
        <v>61</v>
      </c>
      <c r="F20" s="39">
        <v>6</v>
      </c>
      <c r="G20" s="39">
        <v>0</v>
      </c>
      <c r="H20" s="39">
        <f>G20*(G2/100)+G20</f>
        <v>0</v>
      </c>
      <c r="I20" s="39">
        <f t="shared" si="2"/>
        <v>0</v>
      </c>
      <c r="J20" s="39">
        <f t="shared" si="3"/>
        <v>0</v>
      </c>
      <c r="K20" s="43">
        <v>2.3760396904191607E-4</v>
      </c>
    </row>
    <row r="21" spans="1:14" ht="30" customHeight="1" x14ac:dyDescent="0.2">
      <c r="A21" s="92" t="s">
        <v>72</v>
      </c>
      <c r="B21" s="35" t="s">
        <v>73</v>
      </c>
      <c r="C21" s="92" t="s">
        <v>24</v>
      </c>
      <c r="D21" s="92" t="s">
        <v>74</v>
      </c>
      <c r="E21" s="36" t="s">
        <v>68</v>
      </c>
      <c r="F21" s="39">
        <v>54</v>
      </c>
      <c r="G21" s="39">
        <v>0</v>
      </c>
      <c r="H21" s="39">
        <f>G21*(G2/100)+G21</f>
        <v>0</v>
      </c>
      <c r="I21" s="39">
        <f t="shared" si="2"/>
        <v>0</v>
      </c>
      <c r="J21" s="39">
        <f t="shared" si="3"/>
        <v>0</v>
      </c>
      <c r="K21" s="43">
        <v>4.5894599709995099E-2</v>
      </c>
    </row>
    <row r="22" spans="1:14" ht="30" customHeight="1" x14ac:dyDescent="0.2">
      <c r="A22" s="92" t="s">
        <v>75</v>
      </c>
      <c r="B22" s="35" t="s">
        <v>76</v>
      </c>
      <c r="C22" s="92" t="s">
        <v>24</v>
      </c>
      <c r="D22" s="92" t="s">
        <v>77</v>
      </c>
      <c r="E22" s="36" t="s">
        <v>31</v>
      </c>
      <c r="F22" s="39">
        <v>29</v>
      </c>
      <c r="G22" s="39">
        <v>0</v>
      </c>
      <c r="H22" s="39">
        <f>G22*(G2/100)+G22</f>
        <v>0</v>
      </c>
      <c r="I22" s="39">
        <f t="shared" si="2"/>
        <v>0</v>
      </c>
      <c r="J22" s="39">
        <f t="shared" si="3"/>
        <v>0</v>
      </c>
      <c r="K22" s="43">
        <v>4.4096620076329767E-3</v>
      </c>
    </row>
    <row r="23" spans="1:14" ht="30" customHeight="1" x14ac:dyDescent="0.2">
      <c r="A23" s="92" t="s">
        <v>78</v>
      </c>
      <c r="B23" s="35" t="s">
        <v>79</v>
      </c>
      <c r="C23" s="92" t="s">
        <v>24</v>
      </c>
      <c r="D23" s="92" t="s">
        <v>80</v>
      </c>
      <c r="E23" s="36" t="s">
        <v>31</v>
      </c>
      <c r="F23" s="39">
        <v>15</v>
      </c>
      <c r="G23" s="39">
        <v>0</v>
      </c>
      <c r="H23" s="39">
        <f>G23*(G2/100)+G23</f>
        <v>0</v>
      </c>
      <c r="I23" s="39">
        <f t="shared" si="2"/>
        <v>0</v>
      </c>
      <c r="J23" s="39">
        <f t="shared" si="3"/>
        <v>0</v>
      </c>
      <c r="K23" s="43">
        <v>1.2260918577290424E-3</v>
      </c>
    </row>
    <row r="24" spans="1:14" ht="30" customHeight="1" x14ac:dyDescent="0.2">
      <c r="A24" s="92" t="s">
        <v>81</v>
      </c>
      <c r="B24" s="35" t="s">
        <v>82</v>
      </c>
      <c r="C24" s="92" t="s">
        <v>29</v>
      </c>
      <c r="D24" s="92" t="s">
        <v>83</v>
      </c>
      <c r="E24" s="36" t="s">
        <v>61</v>
      </c>
      <c r="F24" s="39">
        <v>6</v>
      </c>
      <c r="G24" s="39">
        <v>0</v>
      </c>
      <c r="H24" s="39">
        <f>G24*(G2/100)+G24</f>
        <v>0</v>
      </c>
      <c r="I24" s="39">
        <f t="shared" si="2"/>
        <v>0</v>
      </c>
      <c r="J24" s="39">
        <f t="shared" si="3"/>
        <v>0</v>
      </c>
      <c r="K24" s="43">
        <v>2.9419282401402573E-5</v>
      </c>
    </row>
    <row r="25" spans="1:14" ht="30" customHeight="1" x14ac:dyDescent="0.2">
      <c r="A25" s="92" t="s">
        <v>84</v>
      </c>
      <c r="B25" s="35" t="s">
        <v>85</v>
      </c>
      <c r="C25" s="92" t="s">
        <v>29</v>
      </c>
      <c r="D25" s="92" t="s">
        <v>86</v>
      </c>
      <c r="E25" s="36" t="s">
        <v>61</v>
      </c>
      <c r="F25" s="39">
        <v>6</v>
      </c>
      <c r="G25" s="39">
        <v>0</v>
      </c>
      <c r="H25" s="39">
        <f>G25*(G2/100)+G25</f>
        <v>0</v>
      </c>
      <c r="I25" s="39">
        <f t="shared" si="2"/>
        <v>0</v>
      </c>
      <c r="J25" s="39">
        <f t="shared" si="3"/>
        <v>0</v>
      </c>
      <c r="K25" s="43">
        <v>1.7340071156591398E-4</v>
      </c>
    </row>
    <row r="26" spans="1:14" ht="30" customHeight="1" x14ac:dyDescent="0.2">
      <c r="A26" s="92" t="s">
        <v>87</v>
      </c>
      <c r="B26" s="35" t="s">
        <v>88</v>
      </c>
      <c r="C26" s="92" t="s">
        <v>29</v>
      </c>
      <c r="D26" s="92" t="s">
        <v>89</v>
      </c>
      <c r="E26" s="36" t="s">
        <v>38</v>
      </c>
      <c r="F26" s="39">
        <v>6</v>
      </c>
      <c r="G26" s="39">
        <v>0</v>
      </c>
      <c r="H26" s="39">
        <f>G26*(G2/100)+G26</f>
        <v>0</v>
      </c>
      <c r="I26" s="39">
        <f t="shared" si="2"/>
        <v>0</v>
      </c>
      <c r="J26" s="39">
        <f t="shared" si="3"/>
        <v>0</v>
      </c>
      <c r="K26" s="43">
        <v>1.3844368188895328E-5</v>
      </c>
    </row>
    <row r="27" spans="1:14" ht="30" customHeight="1" x14ac:dyDescent="0.2">
      <c r="A27" s="92" t="s">
        <v>90</v>
      </c>
      <c r="B27" s="35" t="s">
        <v>91</v>
      </c>
      <c r="C27" s="92" t="s">
        <v>29</v>
      </c>
      <c r="D27" s="92" t="s">
        <v>92</v>
      </c>
      <c r="E27" s="36" t="s">
        <v>61</v>
      </c>
      <c r="F27" s="39">
        <v>2</v>
      </c>
      <c r="G27" s="39">
        <v>0</v>
      </c>
      <c r="H27" s="39">
        <f>G27*(G2/100)+G27</f>
        <v>0</v>
      </c>
      <c r="I27" s="39">
        <f t="shared" si="2"/>
        <v>0</v>
      </c>
      <c r="J27" s="39">
        <f t="shared" si="3"/>
        <v>0</v>
      </c>
      <c r="K27" s="43">
        <v>4.2109953241223289E-6</v>
      </c>
    </row>
    <row r="28" spans="1:14" ht="30" customHeight="1" x14ac:dyDescent="0.2">
      <c r="A28" s="92" t="s">
        <v>93</v>
      </c>
      <c r="B28" s="35" t="s">
        <v>94</v>
      </c>
      <c r="C28" s="92" t="s">
        <v>29</v>
      </c>
      <c r="D28" s="92" t="s">
        <v>95</v>
      </c>
      <c r="E28" s="36" t="s">
        <v>31</v>
      </c>
      <c r="F28" s="39">
        <v>14</v>
      </c>
      <c r="G28" s="39">
        <v>0</v>
      </c>
      <c r="H28" s="39">
        <f>G28*(G2/100)+G28</f>
        <v>0</v>
      </c>
      <c r="I28" s="39">
        <f t="shared" si="2"/>
        <v>0</v>
      </c>
      <c r="J28" s="39">
        <f t="shared" si="3"/>
        <v>0</v>
      </c>
      <c r="K28" s="43">
        <v>1.3123307345723698E-4</v>
      </c>
    </row>
    <row r="29" spans="1:14" ht="30" customHeight="1" x14ac:dyDescent="0.2">
      <c r="A29" s="92" t="s">
        <v>96</v>
      </c>
      <c r="B29" s="35" t="s">
        <v>97</v>
      </c>
      <c r="C29" s="92" t="s">
        <v>24</v>
      </c>
      <c r="D29" s="92" t="s">
        <v>98</v>
      </c>
      <c r="E29" s="36" t="s">
        <v>99</v>
      </c>
      <c r="F29" s="39">
        <v>88.15</v>
      </c>
      <c r="G29" s="39">
        <v>0</v>
      </c>
      <c r="H29" s="39">
        <f>G29*(G2/100)+G29</f>
        <v>0</v>
      </c>
      <c r="I29" s="39">
        <f t="shared" si="2"/>
        <v>0</v>
      </c>
      <c r="J29" s="39">
        <f t="shared" si="3"/>
        <v>0</v>
      </c>
      <c r="K29" s="43">
        <v>5.3414543243432047E-2</v>
      </c>
    </row>
    <row r="30" spans="1:14" ht="30" customHeight="1" x14ac:dyDescent="0.2">
      <c r="A30" s="93" t="s">
        <v>100</v>
      </c>
      <c r="B30" s="93"/>
      <c r="C30" s="93"/>
      <c r="D30" s="93" t="s">
        <v>101</v>
      </c>
      <c r="E30" s="93"/>
      <c r="F30" s="71"/>
      <c r="G30" s="114"/>
      <c r="H30" s="114"/>
      <c r="I30" s="71">
        <f>SUM(I31:I39)</f>
        <v>0</v>
      </c>
      <c r="J30" s="71">
        <f>SUM(J31:J39)</f>
        <v>0</v>
      </c>
      <c r="K30" s="107">
        <v>9.8784499083935468E-2</v>
      </c>
      <c r="M30" s="117">
        <f>J30</f>
        <v>0</v>
      </c>
      <c r="N30" s="118"/>
    </row>
    <row r="31" spans="1:14" ht="30" customHeight="1" x14ac:dyDescent="0.2">
      <c r="A31" s="92" t="s">
        <v>102</v>
      </c>
      <c r="B31" s="35" t="s">
        <v>103</v>
      </c>
      <c r="C31" s="92" t="s">
        <v>29</v>
      </c>
      <c r="D31" s="92" t="s">
        <v>104</v>
      </c>
      <c r="E31" s="36" t="s">
        <v>68</v>
      </c>
      <c r="F31" s="157">
        <v>6.6989999999999998</v>
      </c>
      <c r="G31" s="39">
        <v>0</v>
      </c>
      <c r="H31" s="39">
        <f>G31*(G2/100)+G31</f>
        <v>0</v>
      </c>
      <c r="I31" s="39">
        <f t="shared" ref="I31:I39" si="4">G31*F31</f>
        <v>0</v>
      </c>
      <c r="J31" s="39">
        <f t="shared" si="3"/>
        <v>0</v>
      </c>
      <c r="K31" s="43">
        <v>1.8385032530515728E-3</v>
      </c>
    </row>
    <row r="32" spans="1:14" ht="45" customHeight="1" x14ac:dyDescent="0.2">
      <c r="A32" s="92" t="s">
        <v>105</v>
      </c>
      <c r="B32" s="35" t="s">
        <v>106</v>
      </c>
      <c r="C32" s="92" t="s">
        <v>29</v>
      </c>
      <c r="D32" s="92" t="s">
        <v>107</v>
      </c>
      <c r="E32" s="36" t="s">
        <v>31</v>
      </c>
      <c r="F32" s="39">
        <v>12.17</v>
      </c>
      <c r="G32" s="39">
        <v>0</v>
      </c>
      <c r="H32" s="39">
        <f>G32*(G2/100)+G32</f>
        <v>0</v>
      </c>
      <c r="I32" s="39">
        <f t="shared" si="4"/>
        <v>0</v>
      </c>
      <c r="J32" s="39">
        <f t="shared" si="3"/>
        <v>0</v>
      </c>
      <c r="K32" s="43">
        <v>1.3261174178938113E-3</v>
      </c>
    </row>
    <row r="33" spans="1:13" ht="75" customHeight="1" x14ac:dyDescent="0.2">
      <c r="A33" s="92" t="s">
        <v>108</v>
      </c>
      <c r="B33" s="35" t="s">
        <v>109</v>
      </c>
      <c r="C33" s="92" t="s">
        <v>29</v>
      </c>
      <c r="D33" s="92" t="s">
        <v>110</v>
      </c>
      <c r="E33" s="36" t="s">
        <v>31</v>
      </c>
      <c r="F33" s="39">
        <v>15</v>
      </c>
      <c r="G33" s="39">
        <v>0</v>
      </c>
      <c r="H33" s="39">
        <f>G33*(G2/100)+G33</f>
        <v>0</v>
      </c>
      <c r="I33" s="39">
        <f t="shared" si="4"/>
        <v>0</v>
      </c>
      <c r="J33" s="39">
        <f t="shared" si="3"/>
        <v>0</v>
      </c>
      <c r="K33" s="43">
        <v>3.4792627804717574E-3</v>
      </c>
    </row>
    <row r="34" spans="1:13" ht="30" customHeight="1" x14ac:dyDescent="0.2">
      <c r="A34" s="92" t="s">
        <v>111</v>
      </c>
      <c r="B34" s="35" t="s">
        <v>112</v>
      </c>
      <c r="C34" s="92" t="s">
        <v>29</v>
      </c>
      <c r="D34" s="92" t="s">
        <v>113</v>
      </c>
      <c r="E34" s="36" t="s">
        <v>68</v>
      </c>
      <c r="F34" s="39">
        <v>32.33</v>
      </c>
      <c r="G34" s="39">
        <v>0</v>
      </c>
      <c r="H34" s="39">
        <f>G34*(G2/100)+G34</f>
        <v>0</v>
      </c>
      <c r="I34" s="39">
        <f t="shared" si="4"/>
        <v>0</v>
      </c>
      <c r="J34" s="39">
        <f t="shared" si="3"/>
        <v>0</v>
      </c>
      <c r="K34" s="43">
        <v>8.8668851884815547E-3</v>
      </c>
    </row>
    <row r="35" spans="1:13" ht="30" customHeight="1" x14ac:dyDescent="0.2">
      <c r="A35" s="92" t="s">
        <v>114</v>
      </c>
      <c r="B35" s="35" t="s">
        <v>115</v>
      </c>
      <c r="C35" s="92" t="s">
        <v>29</v>
      </c>
      <c r="D35" s="92" t="s">
        <v>116</v>
      </c>
      <c r="E35" s="36" t="s">
        <v>68</v>
      </c>
      <c r="F35" s="39">
        <v>2.6</v>
      </c>
      <c r="G35" s="39">
        <v>0</v>
      </c>
      <c r="H35" s="39">
        <f>G35*(G2/100)+G35</f>
        <v>0</v>
      </c>
      <c r="I35" s="39">
        <f t="shared" si="4"/>
        <v>0</v>
      </c>
      <c r="J35" s="39">
        <f t="shared" si="3"/>
        <v>0</v>
      </c>
      <c r="K35" s="43">
        <v>4.3252113616807156E-4</v>
      </c>
    </row>
    <row r="36" spans="1:13" ht="30" customHeight="1" x14ac:dyDescent="0.2">
      <c r="A36" s="92" t="s">
        <v>117</v>
      </c>
      <c r="B36" s="35" t="s">
        <v>118</v>
      </c>
      <c r="C36" s="92" t="s">
        <v>29</v>
      </c>
      <c r="D36" s="92" t="s">
        <v>119</v>
      </c>
      <c r="E36" s="36" t="s">
        <v>68</v>
      </c>
      <c r="F36" s="39">
        <v>32.33</v>
      </c>
      <c r="G36" s="39">
        <v>0</v>
      </c>
      <c r="H36" s="39">
        <f>G36*(G2/100)+G36</f>
        <v>0</v>
      </c>
      <c r="I36" s="39">
        <f t="shared" si="4"/>
        <v>0</v>
      </c>
      <c r="J36" s="39">
        <f t="shared" si="3"/>
        <v>0</v>
      </c>
      <c r="K36" s="43">
        <v>3.3848614948837272E-3</v>
      </c>
    </row>
    <row r="37" spans="1:13" ht="30" customHeight="1" x14ac:dyDescent="0.2">
      <c r="A37" s="92" t="s">
        <v>120</v>
      </c>
      <c r="B37" s="35" t="s">
        <v>121</v>
      </c>
      <c r="C37" s="92" t="s">
        <v>29</v>
      </c>
      <c r="D37" s="92" t="s">
        <v>122</v>
      </c>
      <c r="E37" s="36" t="s">
        <v>123</v>
      </c>
      <c r="F37" s="39">
        <v>1585</v>
      </c>
      <c r="G37" s="39">
        <v>0</v>
      </c>
      <c r="H37" s="39">
        <f>G37*(G2/100)+G37</f>
        <v>0</v>
      </c>
      <c r="I37" s="39">
        <f t="shared" si="4"/>
        <v>0</v>
      </c>
      <c r="J37" s="39">
        <f t="shared" si="3"/>
        <v>0</v>
      </c>
      <c r="K37" s="43">
        <v>8.6401836593883938E-3</v>
      </c>
    </row>
    <row r="38" spans="1:13" ht="30" customHeight="1" x14ac:dyDescent="0.2">
      <c r="A38" s="92" t="s">
        <v>124</v>
      </c>
      <c r="B38" s="35" t="s">
        <v>125</v>
      </c>
      <c r="C38" s="92" t="s">
        <v>24</v>
      </c>
      <c r="D38" s="92" t="s">
        <v>126</v>
      </c>
      <c r="E38" s="36" t="s">
        <v>68</v>
      </c>
      <c r="F38" s="39">
        <v>1.02</v>
      </c>
      <c r="G38" s="39">
        <v>0</v>
      </c>
      <c r="H38" s="39">
        <f>G38*(G2/100)+G38</f>
        <v>0</v>
      </c>
      <c r="I38" s="39">
        <f t="shared" si="4"/>
        <v>0</v>
      </c>
      <c r="J38" s="39">
        <f t="shared" si="3"/>
        <v>0</v>
      </c>
      <c r="K38" s="43">
        <v>7.132272381714151E-3</v>
      </c>
    </row>
    <row r="39" spans="1:13" ht="45" customHeight="1" x14ac:dyDescent="0.2">
      <c r="A39" s="92" t="s">
        <v>127</v>
      </c>
      <c r="B39" s="35" t="s">
        <v>128</v>
      </c>
      <c r="C39" s="92" t="s">
        <v>24</v>
      </c>
      <c r="D39" s="92" t="s">
        <v>129</v>
      </c>
      <c r="E39" s="36" t="s">
        <v>68</v>
      </c>
      <c r="F39" s="39">
        <v>5.91</v>
      </c>
      <c r="G39" s="39">
        <v>0</v>
      </c>
      <c r="H39" s="39">
        <f>G39*(G2/100)+G39</f>
        <v>0</v>
      </c>
      <c r="I39" s="39">
        <f t="shared" si="4"/>
        <v>0</v>
      </c>
      <c r="J39" s="39">
        <f t="shared" si="3"/>
        <v>0</v>
      </c>
      <c r="K39" s="43">
        <v>6.3683891771882425E-2</v>
      </c>
    </row>
    <row r="40" spans="1:13" ht="30" customHeight="1" x14ac:dyDescent="0.2">
      <c r="A40" s="93" t="s">
        <v>130</v>
      </c>
      <c r="B40" s="93"/>
      <c r="C40" s="93"/>
      <c r="D40" s="93" t="s">
        <v>131</v>
      </c>
      <c r="E40" s="93"/>
      <c r="F40" s="71"/>
      <c r="G40" s="114"/>
      <c r="H40" s="114"/>
      <c r="I40" s="71">
        <f>SUM(I41)</f>
        <v>0</v>
      </c>
      <c r="J40" s="71">
        <f>SUM(J41)</f>
        <v>0</v>
      </c>
      <c r="K40" s="107">
        <v>4.5496054960757274E-4</v>
      </c>
      <c r="M40" s="113">
        <f>J40</f>
        <v>0</v>
      </c>
    </row>
    <row r="41" spans="1:13" ht="60" customHeight="1" x14ac:dyDescent="0.2">
      <c r="A41" s="92" t="s">
        <v>132</v>
      </c>
      <c r="B41" s="35" t="s">
        <v>133</v>
      </c>
      <c r="C41" s="92" t="s">
        <v>29</v>
      </c>
      <c r="D41" s="92" t="s">
        <v>134</v>
      </c>
      <c r="E41" s="36" t="s">
        <v>31</v>
      </c>
      <c r="F41" s="39">
        <v>2</v>
      </c>
      <c r="G41" s="39">
        <v>0</v>
      </c>
      <c r="H41" s="39">
        <f>G41*(G2/100)+G41</f>
        <v>0</v>
      </c>
      <c r="I41" s="39">
        <f>G41*F41</f>
        <v>0</v>
      </c>
      <c r="J41" s="39">
        <f t="shared" si="3"/>
        <v>0</v>
      </c>
      <c r="K41" s="43">
        <v>4.5496054960757274E-4</v>
      </c>
    </row>
    <row r="42" spans="1:13" ht="30" customHeight="1" x14ac:dyDescent="0.2">
      <c r="A42" s="93" t="s">
        <v>135</v>
      </c>
      <c r="B42" s="93"/>
      <c r="C42" s="93"/>
      <c r="D42" s="93" t="s">
        <v>136</v>
      </c>
      <c r="E42" s="93"/>
      <c r="F42" s="71"/>
      <c r="G42" s="114"/>
      <c r="H42" s="114"/>
      <c r="I42" s="71">
        <f>SUM(I43:I46)</f>
        <v>0</v>
      </c>
      <c r="J42" s="71">
        <f>SUM(J43:J46)</f>
        <v>0</v>
      </c>
      <c r="K42" s="107">
        <v>7.3683765442022703E-3</v>
      </c>
      <c r="M42" s="113">
        <f>J42</f>
        <v>0</v>
      </c>
    </row>
    <row r="43" spans="1:13" ht="45" customHeight="1" x14ac:dyDescent="0.2">
      <c r="A43" s="92" t="s">
        <v>137</v>
      </c>
      <c r="B43" s="35" t="s">
        <v>138</v>
      </c>
      <c r="C43" s="92" t="s">
        <v>29</v>
      </c>
      <c r="D43" s="92" t="s">
        <v>139</v>
      </c>
      <c r="E43" s="36" t="s">
        <v>61</v>
      </c>
      <c r="F43" s="39">
        <v>2</v>
      </c>
      <c r="G43" s="39">
        <v>0</v>
      </c>
      <c r="H43" s="39">
        <f>G43*(G2/100)+G43</f>
        <v>0</v>
      </c>
      <c r="I43" s="39">
        <f t="shared" ref="I43:I46" si="5">G43*F43</f>
        <v>0</v>
      </c>
      <c r="J43" s="39">
        <f t="shared" si="3"/>
        <v>0</v>
      </c>
      <c r="K43" s="43">
        <v>3.4714176384980501E-3</v>
      </c>
    </row>
    <row r="44" spans="1:13" ht="30" customHeight="1" x14ac:dyDescent="0.2">
      <c r="A44" s="92" t="s">
        <v>140</v>
      </c>
      <c r="B44" s="35" t="s">
        <v>141</v>
      </c>
      <c r="C44" s="92" t="s">
        <v>29</v>
      </c>
      <c r="D44" s="92" t="s">
        <v>142</v>
      </c>
      <c r="E44" s="36" t="s">
        <v>38</v>
      </c>
      <c r="F44" s="39">
        <v>2.2000000000000002</v>
      </c>
      <c r="G44" s="39">
        <v>0</v>
      </c>
      <c r="H44" s="39">
        <f>G44*(G2/100)+G44</f>
        <v>0</v>
      </c>
      <c r="I44" s="39">
        <f t="shared" si="5"/>
        <v>0</v>
      </c>
      <c r="J44" s="39">
        <f t="shared" si="3"/>
        <v>0</v>
      </c>
      <c r="K44" s="43">
        <v>5.5014058090622814E-4</v>
      </c>
    </row>
    <row r="45" spans="1:13" ht="45" customHeight="1" x14ac:dyDescent="0.2">
      <c r="A45" s="92" t="s">
        <v>143</v>
      </c>
      <c r="B45" s="35" t="s">
        <v>144</v>
      </c>
      <c r="C45" s="92" t="s">
        <v>24</v>
      </c>
      <c r="D45" s="92" t="s">
        <v>145</v>
      </c>
      <c r="E45" s="36" t="s">
        <v>61</v>
      </c>
      <c r="F45" s="39">
        <v>2</v>
      </c>
      <c r="G45" s="39">
        <v>0</v>
      </c>
      <c r="H45" s="39">
        <f>G45*(G2/100)+G45</f>
        <v>0</v>
      </c>
      <c r="I45" s="39">
        <f t="shared" si="5"/>
        <v>0</v>
      </c>
      <c r="J45" s="39">
        <f t="shared" si="3"/>
        <v>0</v>
      </c>
      <c r="K45" s="43">
        <v>9.3910964214673307E-4</v>
      </c>
    </row>
    <row r="46" spans="1:13" ht="30" customHeight="1" x14ac:dyDescent="0.2">
      <c r="A46" s="92" t="s">
        <v>146</v>
      </c>
      <c r="B46" s="35" t="s">
        <v>147</v>
      </c>
      <c r="C46" s="92" t="s">
        <v>29</v>
      </c>
      <c r="D46" s="92" t="s">
        <v>148</v>
      </c>
      <c r="E46" s="36" t="s">
        <v>61</v>
      </c>
      <c r="F46" s="39">
        <v>2</v>
      </c>
      <c r="G46" s="39">
        <v>0</v>
      </c>
      <c r="H46" s="39">
        <f>G46*(G2/100)+G46</f>
        <v>0</v>
      </c>
      <c r="I46" s="39">
        <f t="shared" si="5"/>
        <v>0</v>
      </c>
      <c r="J46" s="39">
        <f t="shared" si="3"/>
        <v>0</v>
      </c>
      <c r="K46" s="43">
        <v>2.4077086826512586E-3</v>
      </c>
    </row>
    <row r="47" spans="1:13" ht="30" customHeight="1" x14ac:dyDescent="0.2">
      <c r="A47" s="93" t="s">
        <v>149</v>
      </c>
      <c r="B47" s="93"/>
      <c r="C47" s="93"/>
      <c r="D47" s="93" t="s">
        <v>150</v>
      </c>
      <c r="E47" s="93"/>
      <c r="F47" s="71"/>
      <c r="G47" s="114"/>
      <c r="H47" s="114"/>
      <c r="I47" s="71">
        <f>SUM(I48:I84)</f>
        <v>0</v>
      </c>
      <c r="J47" s="71">
        <f>SUM(J48:J84)</f>
        <v>0</v>
      </c>
      <c r="K47" s="107">
        <v>3.9933503192194041E-3</v>
      </c>
      <c r="M47" s="113">
        <f>J47</f>
        <v>0</v>
      </c>
    </row>
    <row r="48" spans="1:13" ht="30" customHeight="1" x14ac:dyDescent="0.2">
      <c r="A48" s="92" t="s">
        <v>151</v>
      </c>
      <c r="B48" s="35" t="s">
        <v>152</v>
      </c>
      <c r="C48" s="92" t="s">
        <v>29</v>
      </c>
      <c r="D48" s="92" t="s">
        <v>153</v>
      </c>
      <c r="E48" s="36" t="s">
        <v>38</v>
      </c>
      <c r="F48" s="39">
        <v>3</v>
      </c>
      <c r="G48" s="39">
        <v>0</v>
      </c>
      <c r="H48" s="39">
        <f>G48*(G2/100)+G48</f>
        <v>0</v>
      </c>
      <c r="I48" s="39">
        <f t="shared" ref="I48:I84" si="6">G48*F48</f>
        <v>0</v>
      </c>
      <c r="J48" s="39">
        <f t="shared" si="3"/>
        <v>0</v>
      </c>
      <c r="K48" s="43">
        <v>1.0763996266866118E-4</v>
      </c>
    </row>
    <row r="49" spans="1:11" ht="30" customHeight="1" x14ac:dyDescent="0.2">
      <c r="A49" s="92" t="s">
        <v>154</v>
      </c>
      <c r="B49" s="35" t="s">
        <v>155</v>
      </c>
      <c r="C49" s="92" t="s">
        <v>29</v>
      </c>
      <c r="D49" s="92" t="s">
        <v>156</v>
      </c>
      <c r="E49" s="36" t="s">
        <v>38</v>
      </c>
      <c r="F49" s="39">
        <v>24</v>
      </c>
      <c r="G49" s="39">
        <v>0</v>
      </c>
      <c r="H49" s="39">
        <f>G49*(G2/100)+G49</f>
        <v>0</v>
      </c>
      <c r="I49" s="39">
        <f t="shared" si="6"/>
        <v>0</v>
      </c>
      <c r="J49" s="39">
        <f t="shared" si="3"/>
        <v>0</v>
      </c>
      <c r="K49" s="43">
        <v>9.3311041593154519E-4</v>
      </c>
    </row>
    <row r="50" spans="1:11" ht="30" customHeight="1" x14ac:dyDescent="0.2">
      <c r="A50" s="92" t="s">
        <v>157</v>
      </c>
      <c r="B50" s="35" t="s">
        <v>158</v>
      </c>
      <c r="C50" s="92" t="s">
        <v>29</v>
      </c>
      <c r="D50" s="92" t="s">
        <v>159</v>
      </c>
      <c r="E50" s="36" t="s">
        <v>38</v>
      </c>
      <c r="F50" s="39">
        <v>3</v>
      </c>
      <c r="G50" s="39">
        <v>0</v>
      </c>
      <c r="H50" s="39">
        <f>G50*(G2/100)+G50</f>
        <v>0</v>
      </c>
      <c r="I50" s="39">
        <f t="shared" si="6"/>
        <v>0</v>
      </c>
      <c r="J50" s="39">
        <f t="shared" si="3"/>
        <v>0</v>
      </c>
      <c r="K50" s="43">
        <v>1.0158305158601947E-4</v>
      </c>
    </row>
    <row r="51" spans="1:11" ht="30" customHeight="1" x14ac:dyDescent="0.2">
      <c r="A51" s="92" t="s">
        <v>160</v>
      </c>
      <c r="B51" s="35" t="s">
        <v>161</v>
      </c>
      <c r="C51" s="92" t="s">
        <v>29</v>
      </c>
      <c r="D51" s="92" t="s">
        <v>162</v>
      </c>
      <c r="E51" s="36" t="s">
        <v>61</v>
      </c>
      <c r="F51" s="39">
        <v>1</v>
      </c>
      <c r="G51" s="39">
        <v>0</v>
      </c>
      <c r="H51" s="39">
        <f>G51*(G2/100)+G51</f>
        <v>0</v>
      </c>
      <c r="I51" s="39">
        <f t="shared" si="6"/>
        <v>0</v>
      </c>
      <c r="J51" s="39">
        <f t="shared" si="3"/>
        <v>0</v>
      </c>
      <c r="K51" s="43">
        <v>3.9917928277981532E-5</v>
      </c>
    </row>
    <row r="52" spans="1:11" ht="30" customHeight="1" x14ac:dyDescent="0.2">
      <c r="A52" s="92" t="s">
        <v>163</v>
      </c>
      <c r="B52" s="35" t="s">
        <v>164</v>
      </c>
      <c r="C52" s="92" t="s">
        <v>29</v>
      </c>
      <c r="D52" s="92" t="s">
        <v>165</v>
      </c>
      <c r="E52" s="36" t="s">
        <v>61</v>
      </c>
      <c r="F52" s="39">
        <v>16</v>
      </c>
      <c r="G52" s="39">
        <v>0</v>
      </c>
      <c r="H52" s="39">
        <f>G52*(G2/100)+G52</f>
        <v>0</v>
      </c>
      <c r="I52" s="39">
        <f t="shared" si="6"/>
        <v>0</v>
      </c>
      <c r="J52" s="39">
        <f t="shared" si="3"/>
        <v>0</v>
      </c>
      <c r="K52" s="43">
        <v>2.5935116407197248E-4</v>
      </c>
    </row>
    <row r="53" spans="1:11" ht="30" customHeight="1" x14ac:dyDescent="0.2">
      <c r="A53" s="92" t="s">
        <v>166</v>
      </c>
      <c r="B53" s="35" t="s">
        <v>164</v>
      </c>
      <c r="C53" s="92" t="s">
        <v>29</v>
      </c>
      <c r="D53" s="92" t="s">
        <v>167</v>
      </c>
      <c r="E53" s="36" t="s">
        <v>61</v>
      </c>
      <c r="F53" s="39">
        <v>1</v>
      </c>
      <c r="G53" s="39">
        <v>0</v>
      </c>
      <c r="H53" s="39">
        <f>G53*(G2/100)+G53</f>
        <v>0</v>
      </c>
      <c r="I53" s="39">
        <f t="shared" si="6"/>
        <v>0</v>
      </c>
      <c r="J53" s="39">
        <f t="shared" si="3"/>
        <v>0</v>
      </c>
      <c r="K53" s="43">
        <v>1.620944775449828E-5</v>
      </c>
    </row>
    <row r="54" spans="1:11" ht="45" customHeight="1" x14ac:dyDescent="0.2">
      <c r="A54" s="92" t="s">
        <v>168</v>
      </c>
      <c r="B54" s="35" t="s">
        <v>169</v>
      </c>
      <c r="C54" s="92" t="s">
        <v>29</v>
      </c>
      <c r="D54" s="92" t="s">
        <v>170</v>
      </c>
      <c r="E54" s="36" t="s">
        <v>61</v>
      </c>
      <c r="F54" s="39">
        <v>2</v>
      </c>
      <c r="G54" s="39">
        <v>0</v>
      </c>
      <c r="H54" s="39">
        <f>G54*(G2/100)+G54</f>
        <v>0</v>
      </c>
      <c r="I54" s="39">
        <f t="shared" si="6"/>
        <v>0</v>
      </c>
      <c r="J54" s="39">
        <f t="shared" si="3"/>
        <v>0</v>
      </c>
      <c r="K54" s="43">
        <v>1.0377507654926123E-4</v>
      </c>
    </row>
    <row r="55" spans="1:11" ht="45" customHeight="1" x14ac:dyDescent="0.2">
      <c r="A55" s="92" t="s">
        <v>171</v>
      </c>
      <c r="B55" s="35" t="s">
        <v>172</v>
      </c>
      <c r="C55" s="92" t="s">
        <v>29</v>
      </c>
      <c r="D55" s="92" t="s">
        <v>173</v>
      </c>
      <c r="E55" s="36" t="s">
        <v>61</v>
      </c>
      <c r="F55" s="39">
        <v>2</v>
      </c>
      <c r="G55" s="39">
        <v>0</v>
      </c>
      <c r="H55" s="39">
        <f>G55*(G2/100)+G55</f>
        <v>0</v>
      </c>
      <c r="I55" s="39">
        <f t="shared" si="6"/>
        <v>0</v>
      </c>
      <c r="J55" s="39">
        <f t="shared" si="3"/>
        <v>0</v>
      </c>
      <c r="K55" s="43">
        <v>1.0285211867000154E-4</v>
      </c>
    </row>
    <row r="56" spans="1:11" ht="30" customHeight="1" x14ac:dyDescent="0.2">
      <c r="A56" s="92" t="s">
        <v>174</v>
      </c>
      <c r="B56" s="35" t="s">
        <v>175</v>
      </c>
      <c r="C56" s="92" t="s">
        <v>29</v>
      </c>
      <c r="D56" s="92" t="s">
        <v>176</v>
      </c>
      <c r="E56" s="36" t="s">
        <v>61</v>
      </c>
      <c r="F56" s="39">
        <v>2</v>
      </c>
      <c r="G56" s="39">
        <v>0</v>
      </c>
      <c r="H56" s="39">
        <f>G56*(G2/100)+G56</f>
        <v>0</v>
      </c>
      <c r="I56" s="39">
        <f t="shared" si="6"/>
        <v>0</v>
      </c>
      <c r="J56" s="39">
        <f t="shared" si="3"/>
        <v>0</v>
      </c>
      <c r="K56" s="43">
        <v>8.1912511784297366E-5</v>
      </c>
    </row>
    <row r="57" spans="1:11" ht="30" customHeight="1" x14ac:dyDescent="0.2">
      <c r="A57" s="92" t="s">
        <v>177</v>
      </c>
      <c r="B57" s="35" t="s">
        <v>178</v>
      </c>
      <c r="C57" s="92" t="s">
        <v>29</v>
      </c>
      <c r="D57" s="92" t="s">
        <v>179</v>
      </c>
      <c r="E57" s="36" t="s">
        <v>61</v>
      </c>
      <c r="F57" s="39">
        <v>1</v>
      </c>
      <c r="G57" s="39">
        <v>0</v>
      </c>
      <c r="H57" s="39">
        <f>G57*(G2/100)+G57</f>
        <v>0</v>
      </c>
      <c r="I57" s="39">
        <f t="shared" si="6"/>
        <v>0</v>
      </c>
      <c r="J57" s="39">
        <f t="shared" si="3"/>
        <v>0</v>
      </c>
      <c r="K57" s="43">
        <v>4.7013166974790384E-5</v>
      </c>
    </row>
    <row r="58" spans="1:11" ht="30" customHeight="1" x14ac:dyDescent="0.2">
      <c r="A58" s="92" t="s">
        <v>180</v>
      </c>
      <c r="B58" s="35" t="s">
        <v>181</v>
      </c>
      <c r="C58" s="92" t="s">
        <v>29</v>
      </c>
      <c r="D58" s="92" t="s">
        <v>182</v>
      </c>
      <c r="E58" s="36" t="s">
        <v>61</v>
      </c>
      <c r="F58" s="39">
        <v>1</v>
      </c>
      <c r="G58" s="39">
        <v>0</v>
      </c>
      <c r="H58" s="39">
        <f>G58*(G2/100)+G58</f>
        <v>0</v>
      </c>
      <c r="I58" s="39">
        <f t="shared" si="6"/>
        <v>0</v>
      </c>
      <c r="J58" s="39">
        <f t="shared" si="3"/>
        <v>0</v>
      </c>
      <c r="K58" s="43">
        <v>3.4495550737330863E-5</v>
      </c>
    </row>
    <row r="59" spans="1:11" ht="30" customHeight="1" x14ac:dyDescent="0.2">
      <c r="A59" s="92" t="s">
        <v>183</v>
      </c>
      <c r="B59" s="35" t="s">
        <v>184</v>
      </c>
      <c r="C59" s="92" t="s">
        <v>29</v>
      </c>
      <c r="D59" s="92" t="s">
        <v>185</v>
      </c>
      <c r="E59" s="36" t="s">
        <v>61</v>
      </c>
      <c r="F59" s="39">
        <v>1</v>
      </c>
      <c r="G59" s="39">
        <v>0</v>
      </c>
      <c r="H59" s="39">
        <f>G59*(G2/100)+G59</f>
        <v>0</v>
      </c>
      <c r="I59" s="39">
        <f t="shared" si="6"/>
        <v>0</v>
      </c>
      <c r="J59" s="39">
        <f t="shared" si="3"/>
        <v>0</v>
      </c>
      <c r="K59" s="43">
        <v>2.9476967268856303E-5</v>
      </c>
    </row>
    <row r="60" spans="1:11" ht="30" customHeight="1" x14ac:dyDescent="0.2">
      <c r="A60" s="92" t="s">
        <v>186</v>
      </c>
      <c r="B60" s="35" t="s">
        <v>187</v>
      </c>
      <c r="C60" s="92" t="s">
        <v>29</v>
      </c>
      <c r="D60" s="92" t="s">
        <v>188</v>
      </c>
      <c r="E60" s="36" t="s">
        <v>61</v>
      </c>
      <c r="F60" s="39">
        <v>1</v>
      </c>
      <c r="G60" s="39">
        <v>0</v>
      </c>
      <c r="H60" s="39">
        <f>G60*(G2/100)+G60</f>
        <v>0</v>
      </c>
      <c r="I60" s="39">
        <f t="shared" si="6"/>
        <v>0</v>
      </c>
      <c r="J60" s="39">
        <f t="shared" si="3"/>
        <v>0</v>
      </c>
      <c r="K60" s="43">
        <v>6.2213129548848383E-5</v>
      </c>
    </row>
    <row r="61" spans="1:11" ht="30" customHeight="1" x14ac:dyDescent="0.2">
      <c r="A61" s="92" t="s">
        <v>189</v>
      </c>
      <c r="B61" s="35" t="s">
        <v>190</v>
      </c>
      <c r="C61" s="92" t="s">
        <v>29</v>
      </c>
      <c r="D61" s="92" t="s">
        <v>191</v>
      </c>
      <c r="E61" s="36" t="s">
        <v>61</v>
      </c>
      <c r="F61" s="39">
        <v>1</v>
      </c>
      <c r="G61" s="39">
        <v>0</v>
      </c>
      <c r="H61" s="39">
        <f>G61*(G2/100)+G61</f>
        <v>0</v>
      </c>
      <c r="I61" s="39">
        <f t="shared" si="6"/>
        <v>0</v>
      </c>
      <c r="J61" s="39">
        <f t="shared" si="3"/>
        <v>0</v>
      </c>
      <c r="K61" s="43">
        <v>3.3457223123163712E-5</v>
      </c>
    </row>
    <row r="62" spans="1:11" ht="45" customHeight="1" x14ac:dyDescent="0.2">
      <c r="A62" s="92" t="s">
        <v>192</v>
      </c>
      <c r="B62" s="35" t="s">
        <v>193</v>
      </c>
      <c r="C62" s="92" t="s">
        <v>29</v>
      </c>
      <c r="D62" s="92" t="s">
        <v>194</v>
      </c>
      <c r="E62" s="36" t="s">
        <v>61</v>
      </c>
      <c r="F62" s="39">
        <v>5</v>
      </c>
      <c r="G62" s="39">
        <v>0</v>
      </c>
      <c r="H62" s="39">
        <f>G62*(G2/100)+G62</f>
        <v>0</v>
      </c>
      <c r="I62" s="39">
        <f t="shared" si="6"/>
        <v>0</v>
      </c>
      <c r="J62" s="39">
        <f t="shared" si="3"/>
        <v>0</v>
      </c>
      <c r="K62" s="43">
        <v>1.9757067102902707E-4</v>
      </c>
    </row>
    <row r="63" spans="1:11" ht="30" customHeight="1" x14ac:dyDescent="0.2">
      <c r="A63" s="92" t="s">
        <v>195</v>
      </c>
      <c r="B63" s="35" t="s">
        <v>196</v>
      </c>
      <c r="C63" s="92" t="s">
        <v>29</v>
      </c>
      <c r="D63" s="92" t="s">
        <v>197</v>
      </c>
      <c r="E63" s="36" t="s">
        <v>61</v>
      </c>
      <c r="F63" s="39">
        <v>2</v>
      </c>
      <c r="G63" s="39">
        <v>0</v>
      </c>
      <c r="H63" s="39">
        <f>G63*(G2/100)+G63</f>
        <v>0</v>
      </c>
      <c r="I63" s="39">
        <f t="shared" si="6"/>
        <v>0</v>
      </c>
      <c r="J63" s="39">
        <f t="shared" si="3"/>
        <v>0</v>
      </c>
      <c r="K63" s="43">
        <v>1.410971857918249E-4</v>
      </c>
    </row>
    <row r="64" spans="1:11" ht="30" customHeight="1" x14ac:dyDescent="0.2">
      <c r="A64" s="92" t="s">
        <v>198</v>
      </c>
      <c r="B64" s="35" t="s">
        <v>199</v>
      </c>
      <c r="C64" s="92" t="s">
        <v>29</v>
      </c>
      <c r="D64" s="92" t="s">
        <v>200</v>
      </c>
      <c r="E64" s="36" t="s">
        <v>61</v>
      </c>
      <c r="F64" s="39">
        <v>2</v>
      </c>
      <c r="G64" s="39">
        <v>0</v>
      </c>
      <c r="H64" s="39">
        <f>G64*(G2/100)+G64</f>
        <v>0</v>
      </c>
      <c r="I64" s="39">
        <f t="shared" si="6"/>
        <v>0</v>
      </c>
      <c r="J64" s="39">
        <f t="shared" si="3"/>
        <v>0</v>
      </c>
      <c r="K64" s="43">
        <v>1.3002169124070863E-4</v>
      </c>
    </row>
    <row r="65" spans="1:11" ht="30" customHeight="1" x14ac:dyDescent="0.2">
      <c r="A65" s="92" t="s">
        <v>201</v>
      </c>
      <c r="B65" s="35" t="s">
        <v>202</v>
      </c>
      <c r="C65" s="92" t="s">
        <v>29</v>
      </c>
      <c r="D65" s="92" t="s">
        <v>203</v>
      </c>
      <c r="E65" s="36" t="s">
        <v>61</v>
      </c>
      <c r="F65" s="39">
        <v>1</v>
      </c>
      <c r="G65" s="39">
        <v>0</v>
      </c>
      <c r="H65" s="39">
        <f>G65*(G2/100)+G65</f>
        <v>0</v>
      </c>
      <c r="I65" s="39">
        <f t="shared" si="6"/>
        <v>0</v>
      </c>
      <c r="J65" s="39">
        <f t="shared" si="3"/>
        <v>0</v>
      </c>
      <c r="K65" s="43">
        <v>5.9328886176161856E-5</v>
      </c>
    </row>
    <row r="66" spans="1:11" ht="30" customHeight="1" x14ac:dyDescent="0.2">
      <c r="A66" s="92" t="s">
        <v>204</v>
      </c>
      <c r="B66" s="35" t="s">
        <v>205</v>
      </c>
      <c r="C66" s="92" t="s">
        <v>29</v>
      </c>
      <c r="D66" s="92" t="s">
        <v>206</v>
      </c>
      <c r="E66" s="36" t="s">
        <v>61</v>
      </c>
      <c r="F66" s="39">
        <v>1</v>
      </c>
      <c r="G66" s="39">
        <v>0</v>
      </c>
      <c r="H66" s="39">
        <f>G66*(G2/100)+G66</f>
        <v>0</v>
      </c>
      <c r="I66" s="39">
        <f t="shared" si="6"/>
        <v>0</v>
      </c>
      <c r="J66" s="39">
        <f t="shared" si="3"/>
        <v>0</v>
      </c>
      <c r="K66" s="43">
        <v>5.863666776671709E-5</v>
      </c>
    </row>
    <row r="67" spans="1:11" ht="30" customHeight="1" x14ac:dyDescent="0.2">
      <c r="A67" s="92" t="s">
        <v>207</v>
      </c>
      <c r="B67" s="35" t="s">
        <v>208</v>
      </c>
      <c r="C67" s="92" t="s">
        <v>29</v>
      </c>
      <c r="D67" s="92" t="s">
        <v>209</v>
      </c>
      <c r="E67" s="36" t="s">
        <v>61</v>
      </c>
      <c r="F67" s="39">
        <v>1</v>
      </c>
      <c r="G67" s="39">
        <v>0</v>
      </c>
      <c r="H67" s="39">
        <f>G67*(G2/100)+G67</f>
        <v>0</v>
      </c>
      <c r="I67" s="39">
        <f t="shared" si="6"/>
        <v>0</v>
      </c>
      <c r="J67" s="39">
        <f t="shared" si="3"/>
        <v>0</v>
      </c>
      <c r="K67" s="43">
        <v>4.2744486783214326E-5</v>
      </c>
    </row>
    <row r="68" spans="1:11" ht="45" customHeight="1" x14ac:dyDescent="0.2">
      <c r="A68" s="92" t="s">
        <v>210</v>
      </c>
      <c r="B68" s="35" t="s">
        <v>202</v>
      </c>
      <c r="C68" s="92" t="s">
        <v>29</v>
      </c>
      <c r="D68" s="92" t="s">
        <v>211</v>
      </c>
      <c r="E68" s="36" t="s">
        <v>61</v>
      </c>
      <c r="F68" s="39">
        <v>1</v>
      </c>
      <c r="G68" s="39">
        <v>0</v>
      </c>
      <c r="H68" s="39">
        <f>G68*(G2/100)+G68</f>
        <v>0</v>
      </c>
      <c r="I68" s="39">
        <f t="shared" si="6"/>
        <v>0</v>
      </c>
      <c r="J68" s="39">
        <f t="shared" si="3"/>
        <v>0</v>
      </c>
      <c r="K68" s="43">
        <v>5.9328886176161856E-5</v>
      </c>
    </row>
    <row r="69" spans="1:11" ht="30" customHeight="1" x14ac:dyDescent="0.2">
      <c r="A69" s="92" t="s">
        <v>212</v>
      </c>
      <c r="B69" s="35" t="s">
        <v>213</v>
      </c>
      <c r="C69" s="92" t="s">
        <v>29</v>
      </c>
      <c r="D69" s="92" t="s">
        <v>214</v>
      </c>
      <c r="E69" s="36" t="s">
        <v>61</v>
      </c>
      <c r="F69" s="39">
        <v>1</v>
      </c>
      <c r="G69" s="39">
        <v>0</v>
      </c>
      <c r="H69" s="39">
        <f>G69*(G2/100)+G69</f>
        <v>0</v>
      </c>
      <c r="I69" s="39">
        <f t="shared" si="6"/>
        <v>0</v>
      </c>
      <c r="J69" s="39">
        <f t="shared" si="3"/>
        <v>0</v>
      </c>
      <c r="K69" s="43">
        <v>2.2295201270866851E-5</v>
      </c>
    </row>
    <row r="70" spans="1:11" ht="30" customHeight="1" x14ac:dyDescent="0.2">
      <c r="A70" s="92" t="s">
        <v>215</v>
      </c>
      <c r="B70" s="35" t="s">
        <v>216</v>
      </c>
      <c r="C70" s="92" t="s">
        <v>29</v>
      </c>
      <c r="D70" s="92" t="s">
        <v>217</v>
      </c>
      <c r="E70" s="36" t="s">
        <v>61</v>
      </c>
      <c r="F70" s="39">
        <v>4</v>
      </c>
      <c r="G70" s="39">
        <v>0</v>
      </c>
      <c r="H70" s="39">
        <f>G70*(G2/100)+G70</f>
        <v>0</v>
      </c>
      <c r="I70" s="39">
        <f t="shared" si="6"/>
        <v>0</v>
      </c>
      <c r="J70" s="39">
        <f t="shared" si="3"/>
        <v>0</v>
      </c>
      <c r="K70" s="43">
        <v>1.5609525132979484E-4</v>
      </c>
    </row>
    <row r="71" spans="1:11" ht="30" customHeight="1" x14ac:dyDescent="0.2">
      <c r="A71" s="92" t="s">
        <v>218</v>
      </c>
      <c r="B71" s="35" t="s">
        <v>219</v>
      </c>
      <c r="C71" s="92" t="s">
        <v>29</v>
      </c>
      <c r="D71" s="92" t="s">
        <v>220</v>
      </c>
      <c r="E71" s="36" t="s">
        <v>61</v>
      </c>
      <c r="F71" s="39">
        <v>4</v>
      </c>
      <c r="G71" s="39">
        <v>0</v>
      </c>
      <c r="H71" s="39">
        <f>G71*(G2/100)+G71</f>
        <v>0</v>
      </c>
      <c r="I71" s="39">
        <f t="shared" si="6"/>
        <v>0</v>
      </c>
      <c r="J71" s="39">
        <f t="shared" si="3"/>
        <v>0</v>
      </c>
      <c r="K71" s="43">
        <v>8.018196576068545E-5</v>
      </c>
    </row>
    <row r="72" spans="1:11" ht="60" customHeight="1" x14ac:dyDescent="0.2">
      <c r="A72" s="92" t="s">
        <v>221</v>
      </c>
      <c r="B72" s="35" t="s">
        <v>222</v>
      </c>
      <c r="C72" s="92" t="s">
        <v>29</v>
      </c>
      <c r="D72" s="92" t="s">
        <v>223</v>
      </c>
      <c r="E72" s="36" t="s">
        <v>61</v>
      </c>
      <c r="F72" s="39">
        <v>1</v>
      </c>
      <c r="G72" s="39">
        <v>0</v>
      </c>
      <c r="H72" s="39">
        <f>G72*(G2/100)+G72</f>
        <v>0</v>
      </c>
      <c r="I72" s="39">
        <f t="shared" si="6"/>
        <v>0</v>
      </c>
      <c r="J72" s="39">
        <f t="shared" si="3"/>
        <v>0</v>
      </c>
      <c r="K72" s="43">
        <v>1.7218932934938565E-5</v>
      </c>
    </row>
    <row r="73" spans="1:11" ht="45" customHeight="1" x14ac:dyDescent="0.2">
      <c r="A73" s="92" t="s">
        <v>224</v>
      </c>
      <c r="B73" s="35" t="s">
        <v>225</v>
      </c>
      <c r="C73" s="92" t="s">
        <v>29</v>
      </c>
      <c r="D73" s="92" t="s">
        <v>226</v>
      </c>
      <c r="E73" s="36" t="s">
        <v>61</v>
      </c>
      <c r="F73" s="39">
        <v>1</v>
      </c>
      <c r="G73" s="39">
        <v>0</v>
      </c>
      <c r="H73" s="39">
        <f>G73*(G2/100)+G73</f>
        <v>0</v>
      </c>
      <c r="I73" s="39">
        <f t="shared" si="6"/>
        <v>0</v>
      </c>
      <c r="J73" s="39">
        <f t="shared" si="3"/>
        <v>0</v>
      </c>
      <c r="K73" s="43">
        <v>1.811304838047139E-5</v>
      </c>
    </row>
    <row r="74" spans="1:11" ht="45" customHeight="1" x14ac:dyDescent="0.2">
      <c r="A74" s="92" t="s">
        <v>227</v>
      </c>
      <c r="B74" s="35" t="s">
        <v>228</v>
      </c>
      <c r="C74" s="92" t="s">
        <v>29</v>
      </c>
      <c r="D74" s="92" t="s">
        <v>229</v>
      </c>
      <c r="E74" s="36" t="s">
        <v>61</v>
      </c>
      <c r="F74" s="39">
        <v>1</v>
      </c>
      <c r="G74" s="39">
        <v>0</v>
      </c>
      <c r="H74" s="39">
        <f>G74*(G2/100)+G74</f>
        <v>0</v>
      </c>
      <c r="I74" s="39">
        <f t="shared" si="6"/>
        <v>0</v>
      </c>
      <c r="J74" s="39">
        <f t="shared" si="3"/>
        <v>0</v>
      </c>
      <c r="K74" s="43">
        <v>5.206059287699181E-5</v>
      </c>
    </row>
    <row r="75" spans="1:11" ht="45" customHeight="1" x14ac:dyDescent="0.2">
      <c r="A75" s="92" t="s">
        <v>230</v>
      </c>
      <c r="B75" s="35" t="s">
        <v>231</v>
      </c>
      <c r="C75" s="92" t="s">
        <v>29</v>
      </c>
      <c r="D75" s="92" t="s">
        <v>232</v>
      </c>
      <c r="E75" s="36" t="s">
        <v>61</v>
      </c>
      <c r="F75" s="39">
        <v>1</v>
      </c>
      <c r="G75" s="39">
        <v>0</v>
      </c>
      <c r="H75" s="39">
        <f>G75*(G2/100)+G75</f>
        <v>0</v>
      </c>
      <c r="I75" s="39">
        <f t="shared" si="6"/>
        <v>0</v>
      </c>
      <c r="J75" s="39">
        <f t="shared" si="3"/>
        <v>0</v>
      </c>
      <c r="K75" s="43">
        <v>2.1804879897510142E-5</v>
      </c>
    </row>
    <row r="76" spans="1:11" ht="30" customHeight="1" x14ac:dyDescent="0.2">
      <c r="A76" s="92" t="s">
        <v>233</v>
      </c>
      <c r="B76" s="35" t="s">
        <v>234</v>
      </c>
      <c r="C76" s="92" t="s">
        <v>29</v>
      </c>
      <c r="D76" s="92" t="s">
        <v>235</v>
      </c>
      <c r="E76" s="36" t="s">
        <v>61</v>
      </c>
      <c r="F76" s="39">
        <v>1</v>
      </c>
      <c r="G76" s="39">
        <v>0</v>
      </c>
      <c r="H76" s="39">
        <f>G76*(G2/100)+G76</f>
        <v>0</v>
      </c>
      <c r="I76" s="39">
        <f t="shared" si="6"/>
        <v>0</v>
      </c>
      <c r="J76" s="39">
        <f t="shared" ref="J76:J141" si="7">F76*H76</f>
        <v>0</v>
      </c>
      <c r="K76" s="43">
        <v>3.9629503940712879E-5</v>
      </c>
    </row>
    <row r="77" spans="1:11" ht="30" customHeight="1" x14ac:dyDescent="0.2">
      <c r="A77" s="92" t="s">
        <v>236</v>
      </c>
      <c r="B77" s="35" t="s">
        <v>234</v>
      </c>
      <c r="C77" s="92" t="s">
        <v>29</v>
      </c>
      <c r="D77" s="92" t="s">
        <v>237</v>
      </c>
      <c r="E77" s="36" t="s">
        <v>61</v>
      </c>
      <c r="F77" s="39">
        <v>1</v>
      </c>
      <c r="G77" s="39">
        <v>0</v>
      </c>
      <c r="H77" s="39">
        <f>G77*(G2/100)+G77</f>
        <v>0</v>
      </c>
      <c r="I77" s="39">
        <f t="shared" si="6"/>
        <v>0</v>
      </c>
      <c r="J77" s="39">
        <f t="shared" si="7"/>
        <v>0</v>
      </c>
      <c r="K77" s="43">
        <v>3.9629503940712879E-5</v>
      </c>
    </row>
    <row r="78" spans="1:11" ht="45" customHeight="1" x14ac:dyDescent="0.2">
      <c r="A78" s="92" t="s">
        <v>238</v>
      </c>
      <c r="B78" s="35" t="s">
        <v>239</v>
      </c>
      <c r="C78" s="92" t="s">
        <v>29</v>
      </c>
      <c r="D78" s="92" t="s">
        <v>240</v>
      </c>
      <c r="E78" s="36" t="s">
        <v>61</v>
      </c>
      <c r="F78" s="39">
        <v>1</v>
      </c>
      <c r="G78" s="39">
        <v>0</v>
      </c>
      <c r="H78" s="39">
        <f>G78*(G2/100)+G78</f>
        <v>0</v>
      </c>
      <c r="I78" s="39">
        <f t="shared" si="6"/>
        <v>0</v>
      </c>
      <c r="J78" s="39">
        <f t="shared" si="7"/>
        <v>0</v>
      </c>
      <c r="K78" s="43">
        <v>3.2216998472908504E-5</v>
      </c>
    </row>
    <row r="79" spans="1:11" ht="45" customHeight="1" x14ac:dyDescent="0.2">
      <c r="A79" s="92" t="s">
        <v>241</v>
      </c>
      <c r="B79" s="35" t="s">
        <v>242</v>
      </c>
      <c r="C79" s="92" t="s">
        <v>29</v>
      </c>
      <c r="D79" s="92" t="s">
        <v>243</v>
      </c>
      <c r="E79" s="36" t="s">
        <v>61</v>
      </c>
      <c r="F79" s="39">
        <v>1</v>
      </c>
      <c r="G79" s="39">
        <v>0</v>
      </c>
      <c r="H79" s="39">
        <f>G79*(G2/100)+G79</f>
        <v>0</v>
      </c>
      <c r="I79" s="39">
        <f t="shared" si="6"/>
        <v>0</v>
      </c>
      <c r="J79" s="39">
        <f t="shared" si="7"/>
        <v>0</v>
      </c>
      <c r="K79" s="43">
        <v>3.1207513292468216E-5</v>
      </c>
    </row>
    <row r="80" spans="1:11" ht="45" customHeight="1" x14ac:dyDescent="0.2">
      <c r="A80" s="92" t="s">
        <v>244</v>
      </c>
      <c r="B80" s="35" t="s">
        <v>245</v>
      </c>
      <c r="C80" s="92" t="s">
        <v>29</v>
      </c>
      <c r="D80" s="92" t="s">
        <v>246</v>
      </c>
      <c r="E80" s="36" t="s">
        <v>61</v>
      </c>
      <c r="F80" s="39">
        <v>1</v>
      </c>
      <c r="G80" s="39">
        <v>0</v>
      </c>
      <c r="H80" s="39">
        <f>G80*(G2/100)+G80</f>
        <v>0</v>
      </c>
      <c r="I80" s="39">
        <f t="shared" si="6"/>
        <v>0</v>
      </c>
      <c r="J80" s="39">
        <f t="shared" si="7"/>
        <v>0</v>
      </c>
      <c r="K80" s="43">
        <v>4.066783155488003E-5</v>
      </c>
    </row>
    <row r="81" spans="1:13" ht="30" customHeight="1" x14ac:dyDescent="0.2">
      <c r="A81" s="92" t="s">
        <v>247</v>
      </c>
      <c r="B81" s="35" t="s">
        <v>193</v>
      </c>
      <c r="C81" s="92" t="s">
        <v>29</v>
      </c>
      <c r="D81" s="92" t="s">
        <v>248</v>
      </c>
      <c r="E81" s="36" t="s">
        <v>61</v>
      </c>
      <c r="F81" s="39">
        <v>5</v>
      </c>
      <c r="G81" s="39">
        <v>0</v>
      </c>
      <c r="H81" s="39">
        <f>G81*(G2/100)+G81</f>
        <v>0</v>
      </c>
      <c r="I81" s="39">
        <f t="shared" si="6"/>
        <v>0</v>
      </c>
      <c r="J81" s="39">
        <f t="shared" si="7"/>
        <v>0</v>
      </c>
      <c r="K81" s="43">
        <v>1.9757067102902707E-4</v>
      </c>
    </row>
    <row r="82" spans="1:13" ht="30" customHeight="1" x14ac:dyDescent="0.2">
      <c r="A82" s="92" t="s">
        <v>249</v>
      </c>
      <c r="B82" s="35" t="s">
        <v>250</v>
      </c>
      <c r="C82" s="92" t="s">
        <v>29</v>
      </c>
      <c r="D82" s="92" t="s">
        <v>251</v>
      </c>
      <c r="E82" s="36" t="s">
        <v>61</v>
      </c>
      <c r="F82" s="39">
        <v>2</v>
      </c>
      <c r="G82" s="39">
        <v>0</v>
      </c>
      <c r="H82" s="39">
        <f>G82*(G2/100)+G82</f>
        <v>0</v>
      </c>
      <c r="I82" s="39">
        <f t="shared" si="6"/>
        <v>0</v>
      </c>
      <c r="J82" s="39">
        <f t="shared" si="7"/>
        <v>0</v>
      </c>
      <c r="K82" s="43">
        <v>2.4227644330566825E-4</v>
      </c>
    </row>
    <row r="83" spans="1:13" ht="30" customHeight="1" x14ac:dyDescent="0.2">
      <c r="A83" s="92" t="s">
        <v>252</v>
      </c>
      <c r="B83" s="35" t="s">
        <v>253</v>
      </c>
      <c r="C83" s="92" t="s">
        <v>29</v>
      </c>
      <c r="D83" s="92" t="s">
        <v>254</v>
      </c>
      <c r="E83" s="36" t="s">
        <v>38</v>
      </c>
      <c r="F83" s="39">
        <v>12</v>
      </c>
      <c r="G83" s="39">
        <v>0</v>
      </c>
      <c r="H83" s="39">
        <f>G83*(G2/100)+G83</f>
        <v>0</v>
      </c>
      <c r="I83" s="39">
        <f t="shared" si="6"/>
        <v>0</v>
      </c>
      <c r="J83" s="39">
        <f t="shared" si="7"/>
        <v>0</v>
      </c>
      <c r="K83" s="43">
        <v>2.7515681775429465E-4</v>
      </c>
    </row>
    <row r="84" spans="1:13" ht="30" customHeight="1" x14ac:dyDescent="0.2">
      <c r="A84" s="92" t="s">
        <v>255</v>
      </c>
      <c r="B84" s="35" t="s">
        <v>256</v>
      </c>
      <c r="C84" s="92" t="s">
        <v>29</v>
      </c>
      <c r="D84" s="92" t="s">
        <v>257</v>
      </c>
      <c r="E84" s="36" t="s">
        <v>61</v>
      </c>
      <c r="F84" s="39">
        <v>2</v>
      </c>
      <c r="G84" s="39">
        <v>0</v>
      </c>
      <c r="H84" s="39">
        <f>G84*(G2/100)+G84</f>
        <v>0</v>
      </c>
      <c r="I84" s="39">
        <f t="shared" si="6"/>
        <v>0</v>
      </c>
      <c r="J84" s="39">
        <f t="shared" si="7"/>
        <v>0</v>
      </c>
      <c r="K84" s="43">
        <v>8.5488973566428652E-5</v>
      </c>
    </row>
    <row r="85" spans="1:13" ht="30" customHeight="1" x14ac:dyDescent="0.2">
      <c r="A85" s="93" t="s">
        <v>258</v>
      </c>
      <c r="B85" s="93"/>
      <c r="C85" s="93"/>
      <c r="D85" s="93" t="s">
        <v>259</v>
      </c>
      <c r="E85" s="93"/>
      <c r="F85" s="71"/>
      <c r="G85" s="114"/>
      <c r="H85" s="114"/>
      <c r="I85" s="71">
        <f>SUM(I86:I122)</f>
        <v>0</v>
      </c>
      <c r="J85" s="71">
        <f>SUM(J86:J122)</f>
        <v>0</v>
      </c>
      <c r="K85" s="107">
        <v>1.3653748544394476E-2</v>
      </c>
      <c r="M85" s="113">
        <f>J85</f>
        <v>0</v>
      </c>
    </row>
    <row r="86" spans="1:13" ht="45" customHeight="1" x14ac:dyDescent="0.2">
      <c r="A86" s="92" t="s">
        <v>260</v>
      </c>
      <c r="B86" s="35" t="s">
        <v>261</v>
      </c>
      <c r="C86" s="92" t="s">
        <v>29</v>
      </c>
      <c r="D86" s="92" t="s">
        <v>262</v>
      </c>
      <c r="E86" s="36" t="s">
        <v>38</v>
      </c>
      <c r="F86" s="39">
        <v>6</v>
      </c>
      <c r="G86" s="39">
        <v>0</v>
      </c>
      <c r="H86" s="39">
        <f>G86*(G2/100)+G86</f>
        <v>0</v>
      </c>
      <c r="I86" s="39">
        <f t="shared" ref="I86:I122" si="8">G86*F86</f>
        <v>0</v>
      </c>
      <c r="J86" s="39">
        <f t="shared" si="7"/>
        <v>0</v>
      </c>
      <c r="K86" s="43">
        <v>7.4032758890117765E-4</v>
      </c>
    </row>
    <row r="87" spans="1:13" ht="45" customHeight="1" x14ac:dyDescent="0.2">
      <c r="A87" s="92" t="s">
        <v>263</v>
      </c>
      <c r="B87" s="35" t="s">
        <v>264</v>
      </c>
      <c r="C87" s="92" t="s">
        <v>29</v>
      </c>
      <c r="D87" s="92" t="s">
        <v>265</v>
      </c>
      <c r="E87" s="36" t="s">
        <v>38</v>
      </c>
      <c r="F87" s="39">
        <v>12</v>
      </c>
      <c r="G87" s="39">
        <v>0</v>
      </c>
      <c r="H87" s="39">
        <f>G87*(G2/100)+G87</f>
        <v>0</v>
      </c>
      <c r="I87" s="39">
        <f t="shared" si="8"/>
        <v>0</v>
      </c>
      <c r="J87" s="39">
        <f t="shared" si="7"/>
        <v>0</v>
      </c>
      <c r="K87" s="43">
        <v>1.063939695316606E-3</v>
      </c>
    </row>
    <row r="88" spans="1:13" ht="45" customHeight="1" x14ac:dyDescent="0.2">
      <c r="A88" s="92" t="s">
        <v>266</v>
      </c>
      <c r="B88" s="35" t="s">
        <v>267</v>
      </c>
      <c r="C88" s="92" t="s">
        <v>29</v>
      </c>
      <c r="D88" s="92" t="s">
        <v>268</v>
      </c>
      <c r="E88" s="36" t="s">
        <v>38</v>
      </c>
      <c r="F88" s="39">
        <v>6</v>
      </c>
      <c r="G88" s="39">
        <v>0</v>
      </c>
      <c r="H88" s="39">
        <f>G88*(G2/100)+G88</f>
        <v>0</v>
      </c>
      <c r="I88" s="39">
        <f t="shared" si="8"/>
        <v>0</v>
      </c>
      <c r="J88" s="39">
        <f t="shared" si="7"/>
        <v>0</v>
      </c>
      <c r="K88" s="43">
        <v>4.1169689901727482E-4</v>
      </c>
    </row>
    <row r="89" spans="1:13" ht="30" customHeight="1" x14ac:dyDescent="0.2">
      <c r="A89" s="92" t="s">
        <v>269</v>
      </c>
      <c r="B89" s="35" t="s">
        <v>270</v>
      </c>
      <c r="C89" s="92" t="s">
        <v>29</v>
      </c>
      <c r="D89" s="92" t="s">
        <v>271</v>
      </c>
      <c r="E89" s="36" t="s">
        <v>61</v>
      </c>
      <c r="F89" s="39">
        <v>3</v>
      </c>
      <c r="G89" s="39">
        <v>0</v>
      </c>
      <c r="H89" s="39">
        <f>G89*(G2/100)+G89</f>
        <v>0</v>
      </c>
      <c r="I89" s="39">
        <f t="shared" si="8"/>
        <v>0</v>
      </c>
      <c r="J89" s="39">
        <f t="shared" si="7"/>
        <v>0</v>
      </c>
      <c r="K89" s="43">
        <v>2.9566378813409585E-4</v>
      </c>
    </row>
    <row r="90" spans="1:13" ht="30" customHeight="1" x14ac:dyDescent="0.2">
      <c r="A90" s="92" t="s">
        <v>272</v>
      </c>
      <c r="B90" s="35" t="s">
        <v>273</v>
      </c>
      <c r="C90" s="92" t="s">
        <v>29</v>
      </c>
      <c r="D90" s="92" t="s">
        <v>274</v>
      </c>
      <c r="E90" s="36" t="s">
        <v>61</v>
      </c>
      <c r="F90" s="39">
        <v>4</v>
      </c>
      <c r="G90" s="39">
        <v>0</v>
      </c>
      <c r="H90" s="39">
        <f>G90*(G2/100)+G90</f>
        <v>0</v>
      </c>
      <c r="I90" s="39">
        <f t="shared" si="8"/>
        <v>0</v>
      </c>
      <c r="J90" s="39">
        <f t="shared" si="7"/>
        <v>0</v>
      </c>
      <c r="K90" s="43">
        <v>3.8210456201351106E-4</v>
      </c>
    </row>
    <row r="91" spans="1:13" ht="30" customHeight="1" x14ac:dyDescent="0.2">
      <c r="A91" s="92" t="s">
        <v>275</v>
      </c>
      <c r="B91" s="35" t="s">
        <v>276</v>
      </c>
      <c r="C91" s="92" t="s">
        <v>29</v>
      </c>
      <c r="D91" s="92" t="s">
        <v>277</v>
      </c>
      <c r="E91" s="36" t="s">
        <v>61</v>
      </c>
      <c r="F91" s="39">
        <v>4</v>
      </c>
      <c r="G91" s="39">
        <v>0</v>
      </c>
      <c r="H91" s="39">
        <f>G91*(G2/100)+G91</f>
        <v>0</v>
      </c>
      <c r="I91" s="39">
        <f t="shared" si="8"/>
        <v>0</v>
      </c>
      <c r="J91" s="39">
        <f t="shared" si="7"/>
        <v>0</v>
      </c>
      <c r="K91" s="43">
        <v>2.1493381613259997E-4</v>
      </c>
    </row>
    <row r="92" spans="1:13" ht="30" customHeight="1" x14ac:dyDescent="0.2">
      <c r="A92" s="92" t="s">
        <v>278</v>
      </c>
      <c r="B92" s="35" t="s">
        <v>279</v>
      </c>
      <c r="C92" s="92" t="s">
        <v>29</v>
      </c>
      <c r="D92" s="92" t="s">
        <v>280</v>
      </c>
      <c r="E92" s="36" t="s">
        <v>61</v>
      </c>
      <c r="F92" s="39">
        <v>4</v>
      </c>
      <c r="G92" s="39">
        <v>0</v>
      </c>
      <c r="H92" s="39">
        <f>G92*(G2/100)+G92</f>
        <v>0</v>
      </c>
      <c r="I92" s="39">
        <f t="shared" si="8"/>
        <v>0</v>
      </c>
      <c r="J92" s="39">
        <f t="shared" si="7"/>
        <v>0</v>
      </c>
      <c r="K92" s="43">
        <v>1.3082927938506085E-4</v>
      </c>
    </row>
    <row r="93" spans="1:13" ht="30" customHeight="1" x14ac:dyDescent="0.2">
      <c r="A93" s="92" t="s">
        <v>281</v>
      </c>
      <c r="B93" s="35" t="s">
        <v>282</v>
      </c>
      <c r="C93" s="92" t="s">
        <v>29</v>
      </c>
      <c r="D93" s="92" t="s">
        <v>283</v>
      </c>
      <c r="E93" s="36" t="s">
        <v>61</v>
      </c>
      <c r="F93" s="39">
        <v>3</v>
      </c>
      <c r="G93" s="39">
        <v>0</v>
      </c>
      <c r="H93" s="39">
        <f>G93*(G2/100)+G93</f>
        <v>0</v>
      </c>
      <c r="I93" s="39">
        <f t="shared" si="8"/>
        <v>0</v>
      </c>
      <c r="J93" s="39">
        <f t="shared" si="7"/>
        <v>0</v>
      </c>
      <c r="K93" s="43">
        <v>1.5341290499319636E-4</v>
      </c>
    </row>
    <row r="94" spans="1:13" ht="30" customHeight="1" x14ac:dyDescent="0.2">
      <c r="A94" s="92" t="s">
        <v>284</v>
      </c>
      <c r="B94" s="35" t="s">
        <v>285</v>
      </c>
      <c r="C94" s="92" t="s">
        <v>29</v>
      </c>
      <c r="D94" s="92" t="s">
        <v>286</v>
      </c>
      <c r="E94" s="36" t="s">
        <v>61</v>
      </c>
      <c r="F94" s="39">
        <v>4</v>
      </c>
      <c r="G94" s="39">
        <v>0</v>
      </c>
      <c r="H94" s="39">
        <f>G94*(G2/100)+G94</f>
        <v>0</v>
      </c>
      <c r="I94" s="39">
        <f t="shared" si="8"/>
        <v>0</v>
      </c>
      <c r="J94" s="39">
        <f t="shared" si="7"/>
        <v>0</v>
      </c>
      <c r="K94" s="43">
        <v>1.2748355707274447E-4</v>
      </c>
    </row>
    <row r="95" spans="1:13" ht="60" customHeight="1" x14ac:dyDescent="0.2">
      <c r="A95" s="92" t="s">
        <v>287</v>
      </c>
      <c r="B95" s="35" t="s">
        <v>288</v>
      </c>
      <c r="C95" s="92" t="s">
        <v>29</v>
      </c>
      <c r="D95" s="92" t="s">
        <v>289</v>
      </c>
      <c r="E95" s="36" t="s">
        <v>61</v>
      </c>
      <c r="F95" s="39">
        <v>2</v>
      </c>
      <c r="G95" s="39">
        <v>0</v>
      </c>
      <c r="H95" s="39">
        <f>G95*(G2/100)+G95</f>
        <v>0</v>
      </c>
      <c r="I95" s="39">
        <f t="shared" si="8"/>
        <v>0</v>
      </c>
      <c r="J95" s="39">
        <f t="shared" si="7"/>
        <v>0</v>
      </c>
      <c r="K95" s="43">
        <v>8.485444002443762E-5</v>
      </c>
    </row>
    <row r="96" spans="1:13" ht="60" customHeight="1" x14ac:dyDescent="0.2">
      <c r="A96" s="92" t="s">
        <v>290</v>
      </c>
      <c r="B96" s="35" t="s">
        <v>291</v>
      </c>
      <c r="C96" s="92" t="s">
        <v>29</v>
      </c>
      <c r="D96" s="92" t="s">
        <v>292</v>
      </c>
      <c r="E96" s="36" t="s">
        <v>61</v>
      </c>
      <c r="F96" s="39">
        <v>2</v>
      </c>
      <c r="G96" s="39">
        <v>0</v>
      </c>
      <c r="H96" s="39">
        <f>G96*(G2/100)+G96</f>
        <v>0</v>
      </c>
      <c r="I96" s="39">
        <f t="shared" si="8"/>
        <v>0</v>
      </c>
      <c r="J96" s="39">
        <f t="shared" si="7"/>
        <v>0</v>
      </c>
      <c r="K96" s="43">
        <v>9.8583438478425485E-5</v>
      </c>
    </row>
    <row r="97" spans="1:11" ht="60" customHeight="1" x14ac:dyDescent="0.2">
      <c r="A97" s="92" t="s">
        <v>293</v>
      </c>
      <c r="B97" s="35" t="s">
        <v>294</v>
      </c>
      <c r="C97" s="92" t="s">
        <v>29</v>
      </c>
      <c r="D97" s="92" t="s">
        <v>295</v>
      </c>
      <c r="E97" s="36" t="s">
        <v>61</v>
      </c>
      <c r="F97" s="39">
        <v>1</v>
      </c>
      <c r="G97" s="39">
        <v>0</v>
      </c>
      <c r="H97" s="39">
        <f>G97*(G2/100)+G97</f>
        <v>0</v>
      </c>
      <c r="I97" s="39">
        <f t="shared" si="8"/>
        <v>0</v>
      </c>
      <c r="J97" s="39">
        <f t="shared" si="7"/>
        <v>0</v>
      </c>
      <c r="K97" s="43">
        <v>8.1681772314482433E-5</v>
      </c>
    </row>
    <row r="98" spans="1:11" ht="60" customHeight="1" x14ac:dyDescent="0.2">
      <c r="A98" s="92" t="s">
        <v>296</v>
      </c>
      <c r="B98" s="35" t="s">
        <v>297</v>
      </c>
      <c r="C98" s="92" t="s">
        <v>29</v>
      </c>
      <c r="D98" s="92" t="s">
        <v>298</v>
      </c>
      <c r="E98" s="36" t="s">
        <v>61</v>
      </c>
      <c r="F98" s="39">
        <v>2</v>
      </c>
      <c r="G98" s="39">
        <v>0</v>
      </c>
      <c r="H98" s="39">
        <f>G98*(G2/100)+G98</f>
        <v>0</v>
      </c>
      <c r="I98" s="39">
        <f t="shared" si="8"/>
        <v>0</v>
      </c>
      <c r="J98" s="39">
        <f t="shared" si="7"/>
        <v>0</v>
      </c>
      <c r="K98" s="43">
        <v>2.9978825615703758E-4</v>
      </c>
    </row>
    <row r="99" spans="1:11" ht="30" customHeight="1" x14ac:dyDescent="0.2">
      <c r="A99" s="92" t="s">
        <v>299</v>
      </c>
      <c r="B99" s="35" t="s">
        <v>300</v>
      </c>
      <c r="C99" s="92" t="s">
        <v>29</v>
      </c>
      <c r="D99" s="92" t="s">
        <v>301</v>
      </c>
      <c r="E99" s="36" t="s">
        <v>61</v>
      </c>
      <c r="F99" s="39">
        <v>14</v>
      </c>
      <c r="G99" s="39">
        <v>0</v>
      </c>
      <c r="H99" s="39">
        <f>G99*(G2/100)+G99</f>
        <v>0</v>
      </c>
      <c r="I99" s="39">
        <f t="shared" si="8"/>
        <v>0</v>
      </c>
      <c r="J99" s="39">
        <f t="shared" si="7"/>
        <v>0</v>
      </c>
      <c r="K99" s="43">
        <v>2.5245205392450632E-3</v>
      </c>
    </row>
    <row r="100" spans="1:11" ht="60" customHeight="1" x14ac:dyDescent="0.2">
      <c r="A100" s="92" t="s">
        <v>302</v>
      </c>
      <c r="B100" s="35" t="s">
        <v>303</v>
      </c>
      <c r="C100" s="92" t="s">
        <v>29</v>
      </c>
      <c r="D100" s="92" t="s">
        <v>304</v>
      </c>
      <c r="E100" s="36" t="s">
        <v>61</v>
      </c>
      <c r="F100" s="39">
        <v>1</v>
      </c>
      <c r="G100" s="39">
        <v>0</v>
      </c>
      <c r="H100" s="39">
        <f>G100*(G2/100)+G100</f>
        <v>0</v>
      </c>
      <c r="I100" s="39">
        <f t="shared" si="8"/>
        <v>0</v>
      </c>
      <c r="J100" s="39">
        <f t="shared" si="7"/>
        <v>0</v>
      </c>
      <c r="K100" s="43">
        <v>4.6897797239882924E-5</v>
      </c>
    </row>
    <row r="101" spans="1:11" ht="60" customHeight="1" x14ac:dyDescent="0.2">
      <c r="A101" s="92" t="s">
        <v>305</v>
      </c>
      <c r="B101" s="35" t="s">
        <v>306</v>
      </c>
      <c r="C101" s="92" t="s">
        <v>29</v>
      </c>
      <c r="D101" s="92" t="s">
        <v>307</v>
      </c>
      <c r="E101" s="36" t="s">
        <v>61</v>
      </c>
      <c r="F101" s="39">
        <v>2</v>
      </c>
      <c r="G101" s="39">
        <v>0</v>
      </c>
      <c r="H101" s="39">
        <f>G101*(G2/100)+G101</f>
        <v>0</v>
      </c>
      <c r="I101" s="39">
        <f t="shared" si="8"/>
        <v>0</v>
      </c>
      <c r="J101" s="39">
        <f t="shared" si="7"/>
        <v>0</v>
      </c>
      <c r="K101" s="43">
        <v>1.847646304542989E-4</v>
      </c>
    </row>
    <row r="102" spans="1:11" ht="30" customHeight="1" x14ac:dyDescent="0.2">
      <c r="A102" s="92" t="s">
        <v>308</v>
      </c>
      <c r="B102" s="35" t="s">
        <v>309</v>
      </c>
      <c r="C102" s="92" t="s">
        <v>29</v>
      </c>
      <c r="D102" s="92" t="s">
        <v>310</v>
      </c>
      <c r="E102" s="36" t="s">
        <v>61</v>
      </c>
      <c r="F102" s="39">
        <v>8</v>
      </c>
      <c r="G102" s="39">
        <v>0</v>
      </c>
      <c r="H102" s="39">
        <f>G102*(G2/100)+G102</f>
        <v>0</v>
      </c>
      <c r="I102" s="39">
        <f t="shared" si="8"/>
        <v>0</v>
      </c>
      <c r="J102" s="39">
        <f t="shared" si="7"/>
        <v>0</v>
      </c>
      <c r="K102" s="43">
        <v>9.9702524907027863E-4</v>
      </c>
    </row>
    <row r="103" spans="1:11" ht="60" customHeight="1" x14ac:dyDescent="0.2">
      <c r="A103" s="92" t="s">
        <v>311</v>
      </c>
      <c r="B103" s="35" t="s">
        <v>312</v>
      </c>
      <c r="C103" s="92" t="s">
        <v>29</v>
      </c>
      <c r="D103" s="92" t="s">
        <v>313</v>
      </c>
      <c r="E103" s="36" t="s">
        <v>61</v>
      </c>
      <c r="F103" s="39">
        <v>3</v>
      </c>
      <c r="G103" s="39">
        <v>0</v>
      </c>
      <c r="H103" s="39">
        <f>G103*(G2/100)+G103</f>
        <v>0</v>
      </c>
      <c r="I103" s="39">
        <f t="shared" si="8"/>
        <v>0</v>
      </c>
      <c r="J103" s="39">
        <f t="shared" si="7"/>
        <v>0</v>
      </c>
      <c r="K103" s="43">
        <v>4.53835694692225E-4</v>
      </c>
    </row>
    <row r="104" spans="1:11" ht="60" customHeight="1" x14ac:dyDescent="0.2">
      <c r="A104" s="92" t="s">
        <v>314</v>
      </c>
      <c r="B104" s="35" t="s">
        <v>315</v>
      </c>
      <c r="C104" s="92" t="s">
        <v>29</v>
      </c>
      <c r="D104" s="92" t="s">
        <v>316</v>
      </c>
      <c r="E104" s="36" t="s">
        <v>61</v>
      </c>
      <c r="F104" s="39">
        <v>1</v>
      </c>
      <c r="G104" s="39">
        <v>0</v>
      </c>
      <c r="H104" s="39">
        <f>G104*(G2/100)+G104</f>
        <v>0</v>
      </c>
      <c r="I104" s="39">
        <f t="shared" si="8"/>
        <v>0</v>
      </c>
      <c r="J104" s="39">
        <f t="shared" si="7"/>
        <v>0</v>
      </c>
      <c r="K104" s="43">
        <v>8.3873797277724202E-5</v>
      </c>
    </row>
    <row r="105" spans="1:11" ht="30" customHeight="1" x14ac:dyDescent="0.2">
      <c r="A105" s="92" t="s">
        <v>317</v>
      </c>
      <c r="B105" s="35" t="s">
        <v>318</v>
      </c>
      <c r="C105" s="92" t="s">
        <v>29</v>
      </c>
      <c r="D105" s="92" t="s">
        <v>319</v>
      </c>
      <c r="E105" s="36" t="s">
        <v>61</v>
      </c>
      <c r="F105" s="39">
        <v>14</v>
      </c>
      <c r="G105" s="39">
        <v>0</v>
      </c>
      <c r="H105" s="39">
        <f>G105*(G2/100)+G105</f>
        <v>0</v>
      </c>
      <c r="I105" s="39">
        <f t="shared" si="8"/>
        <v>0</v>
      </c>
      <c r="J105" s="39">
        <f t="shared" si="7"/>
        <v>0</v>
      </c>
      <c r="K105" s="43">
        <v>9.1297839719019322E-4</v>
      </c>
    </row>
    <row r="106" spans="1:11" ht="60" customHeight="1" x14ac:dyDescent="0.2">
      <c r="A106" s="92" t="s">
        <v>320</v>
      </c>
      <c r="B106" s="35" t="s">
        <v>321</v>
      </c>
      <c r="C106" s="92" t="s">
        <v>29</v>
      </c>
      <c r="D106" s="92" t="s">
        <v>322</v>
      </c>
      <c r="E106" s="36" t="s">
        <v>61</v>
      </c>
      <c r="F106" s="39">
        <v>2</v>
      </c>
      <c r="G106" s="39">
        <v>0</v>
      </c>
      <c r="H106" s="39">
        <f>G106*(G2/100)+G106</f>
        <v>0</v>
      </c>
      <c r="I106" s="39">
        <f t="shared" si="8"/>
        <v>0</v>
      </c>
      <c r="J106" s="39">
        <f t="shared" si="7"/>
        <v>0</v>
      </c>
      <c r="K106" s="43">
        <v>2.6217772257720526E-4</v>
      </c>
    </row>
    <row r="107" spans="1:11" ht="60" customHeight="1" x14ac:dyDescent="0.2">
      <c r="A107" s="92" t="s">
        <v>323</v>
      </c>
      <c r="B107" s="35" t="s">
        <v>324</v>
      </c>
      <c r="C107" s="92" t="s">
        <v>29</v>
      </c>
      <c r="D107" s="92" t="s">
        <v>325</v>
      </c>
      <c r="E107" s="36" t="s">
        <v>61</v>
      </c>
      <c r="F107" s="39">
        <v>2</v>
      </c>
      <c r="G107" s="39">
        <v>0</v>
      </c>
      <c r="H107" s="39">
        <f>G107*(G2/100)+G107</f>
        <v>0</v>
      </c>
      <c r="I107" s="39">
        <f t="shared" si="8"/>
        <v>0</v>
      </c>
      <c r="J107" s="39">
        <f t="shared" si="7"/>
        <v>0</v>
      </c>
      <c r="K107" s="43">
        <v>4.7416961046966503E-5</v>
      </c>
    </row>
    <row r="108" spans="1:11" ht="60" customHeight="1" x14ac:dyDescent="0.2">
      <c r="A108" s="92" t="s">
        <v>326</v>
      </c>
      <c r="B108" s="35" t="s">
        <v>327</v>
      </c>
      <c r="C108" s="92" t="s">
        <v>29</v>
      </c>
      <c r="D108" s="92" t="s">
        <v>328</v>
      </c>
      <c r="E108" s="36" t="s">
        <v>61</v>
      </c>
      <c r="F108" s="39">
        <v>8</v>
      </c>
      <c r="G108" s="39">
        <v>0</v>
      </c>
      <c r="H108" s="39">
        <f>G108*(G2/100)+G108</f>
        <v>0</v>
      </c>
      <c r="I108" s="39">
        <f t="shared" si="8"/>
        <v>0</v>
      </c>
      <c r="J108" s="39">
        <f t="shared" si="7"/>
        <v>0</v>
      </c>
      <c r="K108" s="43">
        <v>2.3835387231881458E-4</v>
      </c>
    </row>
    <row r="109" spans="1:11" ht="60" customHeight="1" x14ac:dyDescent="0.2">
      <c r="A109" s="92" t="s">
        <v>329</v>
      </c>
      <c r="B109" s="35" t="s">
        <v>330</v>
      </c>
      <c r="C109" s="92" t="s">
        <v>29</v>
      </c>
      <c r="D109" s="92" t="s">
        <v>331</v>
      </c>
      <c r="E109" s="36" t="s">
        <v>61</v>
      </c>
      <c r="F109" s="39">
        <v>2</v>
      </c>
      <c r="G109" s="39">
        <v>0</v>
      </c>
      <c r="H109" s="39">
        <f>G109*(G2/100)+G109</f>
        <v>0</v>
      </c>
      <c r="I109" s="39">
        <f t="shared" si="8"/>
        <v>0</v>
      </c>
      <c r="J109" s="39">
        <f t="shared" si="7"/>
        <v>0</v>
      </c>
      <c r="K109" s="43">
        <v>1.4778863041645763E-4</v>
      </c>
    </row>
    <row r="110" spans="1:11" ht="30" customHeight="1" x14ac:dyDescent="0.2">
      <c r="A110" s="92" t="s">
        <v>332</v>
      </c>
      <c r="B110" s="35" t="s">
        <v>333</v>
      </c>
      <c r="C110" s="92" t="s">
        <v>29</v>
      </c>
      <c r="D110" s="92" t="s">
        <v>334</v>
      </c>
      <c r="E110" s="36" t="s">
        <v>61</v>
      </c>
      <c r="F110" s="39">
        <v>2</v>
      </c>
      <c r="G110" s="39">
        <v>0</v>
      </c>
      <c r="H110" s="39">
        <f>G110*(G2/100)+G110</f>
        <v>0</v>
      </c>
      <c r="I110" s="39">
        <f t="shared" si="8"/>
        <v>0</v>
      </c>
      <c r="J110" s="39">
        <f t="shared" si="7"/>
        <v>0</v>
      </c>
      <c r="K110" s="43">
        <v>2.7048434349054247E-4</v>
      </c>
    </row>
    <row r="111" spans="1:11" ht="60" customHeight="1" x14ac:dyDescent="0.2">
      <c r="A111" s="92" t="s">
        <v>335</v>
      </c>
      <c r="B111" s="35" t="s">
        <v>336</v>
      </c>
      <c r="C111" s="92" t="s">
        <v>29</v>
      </c>
      <c r="D111" s="92" t="s">
        <v>337</v>
      </c>
      <c r="E111" s="36" t="s">
        <v>61</v>
      </c>
      <c r="F111" s="39">
        <v>2</v>
      </c>
      <c r="G111" s="39">
        <v>0</v>
      </c>
      <c r="H111" s="39">
        <f>G111*(G2/100)+G111</f>
        <v>0</v>
      </c>
      <c r="I111" s="39">
        <f t="shared" si="8"/>
        <v>0</v>
      </c>
      <c r="J111" s="39">
        <f t="shared" si="7"/>
        <v>0</v>
      </c>
      <c r="K111" s="43">
        <v>4.8380298333443799E-4</v>
      </c>
    </row>
    <row r="112" spans="1:11" ht="60" customHeight="1" x14ac:dyDescent="0.2">
      <c r="A112" s="92" t="s">
        <v>338</v>
      </c>
      <c r="B112" s="35" t="s">
        <v>285</v>
      </c>
      <c r="C112" s="92" t="s">
        <v>29</v>
      </c>
      <c r="D112" s="92" t="s">
        <v>339</v>
      </c>
      <c r="E112" s="36" t="s">
        <v>61</v>
      </c>
      <c r="F112" s="39">
        <v>2</v>
      </c>
      <c r="G112" s="39">
        <v>0</v>
      </c>
      <c r="H112" s="39">
        <f>G112*(G2/100)+G112</f>
        <v>0</v>
      </c>
      <c r="I112" s="39">
        <f t="shared" si="8"/>
        <v>0</v>
      </c>
      <c r="J112" s="39">
        <f t="shared" si="7"/>
        <v>0</v>
      </c>
      <c r="K112" s="43">
        <v>6.3741778536372236E-5</v>
      </c>
    </row>
    <row r="113" spans="1:13" ht="60" customHeight="1" x14ac:dyDescent="0.2">
      <c r="A113" s="92" t="s">
        <v>340</v>
      </c>
      <c r="B113" s="35" t="s">
        <v>341</v>
      </c>
      <c r="C113" s="92" t="s">
        <v>29</v>
      </c>
      <c r="D113" s="92" t="s">
        <v>342</v>
      </c>
      <c r="E113" s="36" t="s">
        <v>61</v>
      </c>
      <c r="F113" s="39">
        <v>1</v>
      </c>
      <c r="G113" s="39">
        <v>0</v>
      </c>
      <c r="H113" s="39">
        <f>G113*(G2/100)+G113</f>
        <v>0</v>
      </c>
      <c r="I113" s="39">
        <f t="shared" si="8"/>
        <v>0</v>
      </c>
      <c r="J113" s="39">
        <f t="shared" si="7"/>
        <v>0</v>
      </c>
      <c r="K113" s="43">
        <v>1.4657724819992928E-4</v>
      </c>
    </row>
    <row r="114" spans="1:13" ht="60" customHeight="1" x14ac:dyDescent="0.2">
      <c r="A114" s="92" t="s">
        <v>343</v>
      </c>
      <c r="B114" s="35" t="s">
        <v>344</v>
      </c>
      <c r="C114" s="92" t="s">
        <v>29</v>
      </c>
      <c r="D114" s="92" t="s">
        <v>345</v>
      </c>
      <c r="E114" s="36" t="s">
        <v>61</v>
      </c>
      <c r="F114" s="39">
        <v>3</v>
      </c>
      <c r="G114" s="39">
        <v>0</v>
      </c>
      <c r="H114" s="39">
        <f>G114*(G2/100)+G114</f>
        <v>0</v>
      </c>
      <c r="I114" s="39">
        <f t="shared" si="8"/>
        <v>0</v>
      </c>
      <c r="J114" s="39">
        <f t="shared" si="7"/>
        <v>0</v>
      </c>
      <c r="K114" s="43">
        <v>5.5567832818178621E-4</v>
      </c>
    </row>
    <row r="115" spans="1:13" ht="60" customHeight="1" x14ac:dyDescent="0.2">
      <c r="A115" s="92" t="s">
        <v>346</v>
      </c>
      <c r="B115" s="35" t="s">
        <v>347</v>
      </c>
      <c r="C115" s="92" t="s">
        <v>29</v>
      </c>
      <c r="D115" s="92" t="s">
        <v>348</v>
      </c>
      <c r="E115" s="36" t="s">
        <v>61</v>
      </c>
      <c r="F115" s="39">
        <v>2</v>
      </c>
      <c r="G115" s="39">
        <v>0</v>
      </c>
      <c r="H115" s="39">
        <f>G115*(G2/100)+G115</f>
        <v>0</v>
      </c>
      <c r="I115" s="39">
        <f t="shared" si="8"/>
        <v>0</v>
      </c>
      <c r="J115" s="39">
        <f t="shared" si="7"/>
        <v>0</v>
      </c>
      <c r="K115" s="43">
        <v>2.8548240902851244E-4</v>
      </c>
    </row>
    <row r="116" spans="1:13" ht="45" customHeight="1" x14ac:dyDescent="0.2">
      <c r="A116" s="92" t="s">
        <v>349</v>
      </c>
      <c r="B116" s="35" t="s">
        <v>350</v>
      </c>
      <c r="C116" s="92" t="s">
        <v>29</v>
      </c>
      <c r="D116" s="92" t="s">
        <v>351</v>
      </c>
      <c r="E116" s="36" t="s">
        <v>61</v>
      </c>
      <c r="F116" s="39">
        <v>1</v>
      </c>
      <c r="G116" s="39">
        <v>0</v>
      </c>
      <c r="H116" s="39">
        <f>G116*(G2/100)+G116</f>
        <v>0</v>
      </c>
      <c r="I116" s="39">
        <f t="shared" si="8"/>
        <v>0</v>
      </c>
      <c r="J116" s="39">
        <f t="shared" si="7"/>
        <v>0</v>
      </c>
      <c r="K116" s="43">
        <v>1.1384108591993722E-4</v>
      </c>
    </row>
    <row r="117" spans="1:13" ht="60" customHeight="1" x14ac:dyDescent="0.2">
      <c r="A117" s="92" t="s">
        <v>352</v>
      </c>
      <c r="B117" s="35" t="s">
        <v>336</v>
      </c>
      <c r="C117" s="92" t="s">
        <v>29</v>
      </c>
      <c r="D117" s="92" t="s">
        <v>337</v>
      </c>
      <c r="E117" s="36" t="s">
        <v>61</v>
      </c>
      <c r="F117" s="39">
        <v>2</v>
      </c>
      <c r="G117" s="39">
        <v>0</v>
      </c>
      <c r="H117" s="39">
        <f>G117*(G2/100)+G117</f>
        <v>0</v>
      </c>
      <c r="I117" s="39">
        <f t="shared" si="8"/>
        <v>0</v>
      </c>
      <c r="J117" s="39">
        <f t="shared" si="7"/>
        <v>0</v>
      </c>
      <c r="K117" s="43">
        <v>4.8380298333443799E-4</v>
      </c>
    </row>
    <row r="118" spans="1:13" ht="45" customHeight="1" x14ac:dyDescent="0.2">
      <c r="A118" s="92" t="s">
        <v>353</v>
      </c>
      <c r="B118" s="35" t="s">
        <v>354</v>
      </c>
      <c r="C118" s="92" t="s">
        <v>29</v>
      </c>
      <c r="D118" s="92" t="s">
        <v>355</v>
      </c>
      <c r="E118" s="36" t="s">
        <v>61</v>
      </c>
      <c r="F118" s="39">
        <v>2</v>
      </c>
      <c r="G118" s="39">
        <v>0</v>
      </c>
      <c r="H118" s="39">
        <f>G118*(G2/100)+G118</f>
        <v>0</v>
      </c>
      <c r="I118" s="39">
        <f t="shared" si="8"/>
        <v>0</v>
      </c>
      <c r="J118" s="39">
        <f t="shared" si="7"/>
        <v>0</v>
      </c>
      <c r="K118" s="43">
        <v>3.2470811889704916E-4</v>
      </c>
    </row>
    <row r="119" spans="1:13" ht="30" customHeight="1" x14ac:dyDescent="0.2">
      <c r="A119" s="92" t="s">
        <v>356</v>
      </c>
      <c r="B119" s="35" t="s">
        <v>357</v>
      </c>
      <c r="C119" s="92" t="s">
        <v>29</v>
      </c>
      <c r="D119" s="92" t="s">
        <v>358</v>
      </c>
      <c r="E119" s="36" t="s">
        <v>61</v>
      </c>
      <c r="F119" s="39">
        <v>30</v>
      </c>
      <c r="G119" s="39">
        <v>0</v>
      </c>
      <c r="H119" s="39">
        <f>G119*(G2/100)+G119</f>
        <v>0</v>
      </c>
      <c r="I119" s="39">
        <f t="shared" si="8"/>
        <v>0</v>
      </c>
      <c r="J119" s="39">
        <f t="shared" si="7"/>
        <v>0</v>
      </c>
      <c r="K119" s="43">
        <v>4.0927413458421817E-4</v>
      </c>
    </row>
    <row r="120" spans="1:13" ht="30" customHeight="1" x14ac:dyDescent="0.2">
      <c r="A120" s="92" t="s">
        <v>359</v>
      </c>
      <c r="B120" s="35" t="s">
        <v>360</v>
      </c>
      <c r="C120" s="92" t="s">
        <v>29</v>
      </c>
      <c r="D120" s="92" t="s">
        <v>361</v>
      </c>
      <c r="E120" s="36" t="s">
        <v>61</v>
      </c>
      <c r="F120" s="39">
        <v>23</v>
      </c>
      <c r="G120" s="39">
        <v>0</v>
      </c>
      <c r="H120" s="39">
        <f>G120*(G2/100)+G120</f>
        <v>0</v>
      </c>
      <c r="I120" s="39">
        <f t="shared" si="8"/>
        <v>0</v>
      </c>
      <c r="J120" s="39">
        <f t="shared" si="7"/>
        <v>0</v>
      </c>
      <c r="K120" s="43">
        <v>1.7712138551667962E-4</v>
      </c>
    </row>
    <row r="121" spans="1:13" ht="30" customHeight="1" x14ac:dyDescent="0.2">
      <c r="A121" s="92" t="s">
        <v>362</v>
      </c>
      <c r="B121" s="35" t="s">
        <v>363</v>
      </c>
      <c r="C121" s="92" t="s">
        <v>29</v>
      </c>
      <c r="D121" s="92" t="s">
        <v>364</v>
      </c>
      <c r="E121" s="36" t="s">
        <v>61</v>
      </c>
      <c r="F121" s="39">
        <v>2</v>
      </c>
      <c r="G121" s="39">
        <v>0</v>
      </c>
      <c r="H121" s="39">
        <f>G121*(G2/100)+G121</f>
        <v>0</v>
      </c>
      <c r="I121" s="39">
        <f t="shared" si="8"/>
        <v>0</v>
      </c>
      <c r="J121" s="39">
        <f t="shared" si="7"/>
        <v>0</v>
      </c>
      <c r="K121" s="43">
        <v>8.3816112410270462E-5</v>
      </c>
    </row>
    <row r="122" spans="1:13" ht="45" customHeight="1" x14ac:dyDescent="0.2">
      <c r="A122" s="92" t="s">
        <v>365</v>
      </c>
      <c r="B122" s="35" t="s">
        <v>333</v>
      </c>
      <c r="C122" s="92" t="s">
        <v>29</v>
      </c>
      <c r="D122" s="92" t="s">
        <v>366</v>
      </c>
      <c r="E122" s="36" t="s">
        <v>61</v>
      </c>
      <c r="F122" s="39">
        <v>2</v>
      </c>
      <c r="G122" s="39">
        <v>0</v>
      </c>
      <c r="H122" s="39">
        <f>G122*(G2/100)+G122</f>
        <v>0</v>
      </c>
      <c r="I122" s="39">
        <f t="shared" si="8"/>
        <v>0</v>
      </c>
      <c r="J122" s="39">
        <f t="shared" si="7"/>
        <v>0</v>
      </c>
      <c r="K122" s="43">
        <v>2.7048434349054247E-4</v>
      </c>
    </row>
    <row r="123" spans="1:13" ht="30" customHeight="1" x14ac:dyDescent="0.2">
      <c r="A123" s="93" t="s">
        <v>367</v>
      </c>
      <c r="B123" s="93"/>
      <c r="C123" s="93"/>
      <c r="D123" s="93" t="s">
        <v>368</v>
      </c>
      <c r="E123" s="93"/>
      <c r="F123" s="71"/>
      <c r="G123" s="114"/>
      <c r="H123" s="114"/>
      <c r="I123" s="71">
        <f>SUM(I124:I133)</f>
        <v>0</v>
      </c>
      <c r="J123" s="71">
        <f>SUM(J124:J133)</f>
        <v>0</v>
      </c>
      <c r="K123" s="107">
        <v>2.006325837934711E-2</v>
      </c>
      <c r="M123" s="113">
        <f>J123</f>
        <v>0</v>
      </c>
    </row>
    <row r="124" spans="1:13" ht="30" customHeight="1" x14ac:dyDescent="0.2">
      <c r="A124" s="92" t="s">
        <v>369</v>
      </c>
      <c r="B124" s="35" t="s">
        <v>370</v>
      </c>
      <c r="C124" s="92" t="s">
        <v>29</v>
      </c>
      <c r="D124" s="92" t="s">
        <v>371</v>
      </c>
      <c r="E124" s="36" t="s">
        <v>61</v>
      </c>
      <c r="F124" s="39">
        <v>2</v>
      </c>
      <c r="G124" s="39">
        <v>0</v>
      </c>
      <c r="H124" s="39">
        <f>G124*(G2/100)+G124</f>
        <v>0</v>
      </c>
      <c r="I124" s="39">
        <f t="shared" ref="I124:I180" si="9">G124*F124</f>
        <v>0</v>
      </c>
      <c r="J124" s="39">
        <f t="shared" si="7"/>
        <v>0</v>
      </c>
      <c r="K124" s="43">
        <v>1.9751875464831875E-3</v>
      </c>
    </row>
    <row r="125" spans="1:13" ht="30" customHeight="1" x14ac:dyDescent="0.2">
      <c r="A125" s="92" t="s">
        <v>372</v>
      </c>
      <c r="B125" s="35" t="s">
        <v>373</v>
      </c>
      <c r="C125" s="92" t="s">
        <v>29</v>
      </c>
      <c r="D125" s="92" t="s">
        <v>374</v>
      </c>
      <c r="E125" s="36" t="s">
        <v>61</v>
      </c>
      <c r="F125" s="39">
        <v>4</v>
      </c>
      <c r="G125" s="39">
        <v>0</v>
      </c>
      <c r="H125" s="39">
        <f>G125*(G2/100)+G125</f>
        <v>0</v>
      </c>
      <c r="I125" s="39">
        <f t="shared" si="9"/>
        <v>0</v>
      </c>
      <c r="J125" s="39">
        <f t="shared" si="7"/>
        <v>0</v>
      </c>
      <c r="K125" s="43">
        <v>1.5909486443738881E-4</v>
      </c>
    </row>
    <row r="126" spans="1:13" ht="30" customHeight="1" x14ac:dyDescent="0.2">
      <c r="A126" s="92" t="s">
        <v>375</v>
      </c>
      <c r="B126" s="35" t="s">
        <v>376</v>
      </c>
      <c r="C126" s="92" t="s">
        <v>29</v>
      </c>
      <c r="D126" s="92" t="s">
        <v>377</v>
      </c>
      <c r="E126" s="36" t="s">
        <v>61</v>
      </c>
      <c r="F126" s="39">
        <v>4</v>
      </c>
      <c r="G126" s="39">
        <v>0</v>
      </c>
      <c r="H126" s="39">
        <f>G126*(G2/100)+G126</f>
        <v>0</v>
      </c>
      <c r="I126" s="39">
        <f t="shared" si="9"/>
        <v>0</v>
      </c>
      <c r="J126" s="39">
        <f t="shared" si="7"/>
        <v>0</v>
      </c>
      <c r="K126" s="43">
        <v>2.943081937489332E-4</v>
      </c>
    </row>
    <row r="127" spans="1:13" ht="60" customHeight="1" x14ac:dyDescent="0.2">
      <c r="A127" s="92" t="s">
        <v>378</v>
      </c>
      <c r="B127" s="35" t="s">
        <v>379</v>
      </c>
      <c r="C127" s="92" t="s">
        <v>24</v>
      </c>
      <c r="D127" s="92" t="s">
        <v>380</v>
      </c>
      <c r="E127" s="36" t="s">
        <v>99</v>
      </c>
      <c r="F127" s="39">
        <v>2</v>
      </c>
      <c r="G127" s="39">
        <v>0</v>
      </c>
      <c r="H127" s="39">
        <f>G127*(G2/100)+G127</f>
        <v>0</v>
      </c>
      <c r="I127" s="39">
        <f t="shared" si="9"/>
        <v>0</v>
      </c>
      <c r="J127" s="39">
        <f t="shared" si="7"/>
        <v>0</v>
      </c>
      <c r="K127" s="43">
        <v>4.5152829999407576E-3</v>
      </c>
    </row>
    <row r="128" spans="1:13" ht="45" customHeight="1" x14ac:dyDescent="0.2">
      <c r="A128" s="92" t="s">
        <v>381</v>
      </c>
      <c r="B128" s="35" t="s">
        <v>382</v>
      </c>
      <c r="C128" s="92" t="s">
        <v>24</v>
      </c>
      <c r="D128" s="92" t="s">
        <v>383</v>
      </c>
      <c r="E128" s="36" t="s">
        <v>26</v>
      </c>
      <c r="F128" s="39">
        <v>2</v>
      </c>
      <c r="G128" s="39">
        <v>0</v>
      </c>
      <c r="H128" s="39">
        <f>G128*(G2/100)+G128</f>
        <v>0</v>
      </c>
      <c r="I128" s="39">
        <f t="shared" si="9"/>
        <v>0</v>
      </c>
      <c r="J128" s="39">
        <f t="shared" si="7"/>
        <v>0</v>
      </c>
      <c r="K128" s="43">
        <v>2.9599259187858213E-3</v>
      </c>
    </row>
    <row r="129" spans="1:13" ht="45" customHeight="1" x14ac:dyDescent="0.2">
      <c r="A129" s="92" t="s">
        <v>384</v>
      </c>
      <c r="B129" s="35" t="s">
        <v>385</v>
      </c>
      <c r="C129" s="92" t="s">
        <v>24</v>
      </c>
      <c r="D129" s="92" t="s">
        <v>386</v>
      </c>
      <c r="E129" s="36" t="s">
        <v>26</v>
      </c>
      <c r="F129" s="39">
        <v>2</v>
      </c>
      <c r="G129" s="39">
        <v>0</v>
      </c>
      <c r="H129" s="39">
        <f>G129*(G2/100)+G129</f>
        <v>0</v>
      </c>
      <c r="I129" s="39">
        <f t="shared" si="9"/>
        <v>0</v>
      </c>
      <c r="J129" s="39">
        <f t="shared" si="7"/>
        <v>0</v>
      </c>
      <c r="K129" s="43">
        <v>2.7260137812609437E-3</v>
      </c>
    </row>
    <row r="130" spans="1:13" ht="30" customHeight="1" x14ac:dyDescent="0.2">
      <c r="A130" s="92" t="s">
        <v>387</v>
      </c>
      <c r="B130" s="35" t="s">
        <v>388</v>
      </c>
      <c r="C130" s="92" t="s">
        <v>24</v>
      </c>
      <c r="D130" s="92" t="s">
        <v>389</v>
      </c>
      <c r="E130" s="36" t="s">
        <v>31</v>
      </c>
      <c r="F130" s="39">
        <v>1</v>
      </c>
      <c r="G130" s="39">
        <v>0</v>
      </c>
      <c r="H130" s="39">
        <f>G130*(G2/100)+G130</f>
        <v>0</v>
      </c>
      <c r="I130" s="39">
        <f t="shared" si="9"/>
        <v>0</v>
      </c>
      <c r="J130" s="39">
        <f t="shared" si="7"/>
        <v>0</v>
      </c>
      <c r="K130" s="43">
        <v>1.871412469933926E-3</v>
      </c>
    </row>
    <row r="131" spans="1:13" ht="30" customHeight="1" x14ac:dyDescent="0.2">
      <c r="A131" s="92" t="s">
        <v>390</v>
      </c>
      <c r="B131" s="35" t="s">
        <v>391</v>
      </c>
      <c r="C131" s="92" t="s">
        <v>24</v>
      </c>
      <c r="D131" s="92" t="s">
        <v>392</v>
      </c>
      <c r="E131" s="36" t="s">
        <v>26</v>
      </c>
      <c r="F131" s="39">
        <v>2</v>
      </c>
      <c r="G131" s="39">
        <v>0</v>
      </c>
      <c r="H131" s="39">
        <f>G131*(G2/100)+G131</f>
        <v>0</v>
      </c>
      <c r="I131" s="39">
        <f t="shared" si="9"/>
        <v>0</v>
      </c>
      <c r="J131" s="39">
        <f t="shared" si="7"/>
        <v>0</v>
      </c>
      <c r="K131" s="43">
        <v>2.9579646332923942E-3</v>
      </c>
    </row>
    <row r="132" spans="1:13" ht="75" customHeight="1" x14ac:dyDescent="0.2">
      <c r="A132" s="92" t="s">
        <v>393</v>
      </c>
      <c r="B132" s="35" t="s">
        <v>394</v>
      </c>
      <c r="C132" s="92" t="s">
        <v>24</v>
      </c>
      <c r="D132" s="92" t="s">
        <v>395</v>
      </c>
      <c r="E132" s="36" t="s">
        <v>26</v>
      </c>
      <c r="F132" s="39">
        <v>2</v>
      </c>
      <c r="G132" s="39">
        <v>0</v>
      </c>
      <c r="H132" s="39">
        <f>G132*(G2/100)+G132</f>
        <v>0</v>
      </c>
      <c r="I132" s="39">
        <f t="shared" si="9"/>
        <v>0</v>
      </c>
      <c r="J132" s="39">
        <f t="shared" si="7"/>
        <v>0</v>
      </c>
      <c r="K132" s="43">
        <v>1.2917372368913878E-3</v>
      </c>
    </row>
    <row r="133" spans="1:13" ht="30" customHeight="1" x14ac:dyDescent="0.2">
      <c r="A133" s="92" t="s">
        <v>396</v>
      </c>
      <c r="B133" s="35" t="s">
        <v>397</v>
      </c>
      <c r="C133" s="92" t="s">
        <v>24</v>
      </c>
      <c r="D133" s="92" t="s">
        <v>398</v>
      </c>
      <c r="E133" s="36" t="s">
        <v>26</v>
      </c>
      <c r="F133" s="39">
        <v>2</v>
      </c>
      <c r="G133" s="39">
        <v>0</v>
      </c>
      <c r="H133" s="39">
        <f>G133*(G2/100)+G133</f>
        <v>0</v>
      </c>
      <c r="I133" s="39">
        <f t="shared" si="9"/>
        <v>0</v>
      </c>
      <c r="J133" s="39">
        <f t="shared" si="7"/>
        <v>0</v>
      </c>
      <c r="K133" s="43">
        <v>1.3123307345723697E-3</v>
      </c>
    </row>
    <row r="134" spans="1:13" ht="30" customHeight="1" x14ac:dyDescent="0.2">
      <c r="A134" s="93" t="s">
        <v>399</v>
      </c>
      <c r="B134" s="93"/>
      <c r="C134" s="93"/>
      <c r="D134" s="93" t="s">
        <v>400</v>
      </c>
      <c r="E134" s="93"/>
      <c r="F134" s="71"/>
      <c r="G134" s="114"/>
      <c r="H134" s="114"/>
      <c r="I134" s="71">
        <f>SUM(I135:I139)</f>
        <v>0</v>
      </c>
      <c r="J134" s="71">
        <f>SUM(J135:J139)</f>
        <v>0</v>
      </c>
      <c r="K134" s="107">
        <v>2.1185344421057076E-3</v>
      </c>
      <c r="M134" s="113">
        <f>J134</f>
        <v>0</v>
      </c>
    </row>
    <row r="135" spans="1:13" ht="60" customHeight="1" x14ac:dyDescent="0.2">
      <c r="A135" s="92" t="s">
        <v>401</v>
      </c>
      <c r="B135" s="35" t="s">
        <v>402</v>
      </c>
      <c r="C135" s="92" t="s">
        <v>29</v>
      </c>
      <c r="D135" s="92" t="s">
        <v>403</v>
      </c>
      <c r="E135" s="36" t="s">
        <v>61</v>
      </c>
      <c r="F135" s="39">
        <v>2</v>
      </c>
      <c r="G135" s="39">
        <v>0</v>
      </c>
      <c r="H135" s="39">
        <f>G135*(G2/100)+G135</f>
        <v>0</v>
      </c>
      <c r="I135" s="39">
        <f t="shared" si="9"/>
        <v>0</v>
      </c>
      <c r="J135" s="39">
        <f t="shared" si="7"/>
        <v>0</v>
      </c>
      <c r="K135" s="43">
        <v>1.071438728085591E-3</v>
      </c>
    </row>
    <row r="136" spans="1:13" ht="30" customHeight="1" x14ac:dyDescent="0.2">
      <c r="A136" s="92" t="s">
        <v>404</v>
      </c>
      <c r="B136" s="35" t="s">
        <v>405</v>
      </c>
      <c r="C136" s="92" t="s">
        <v>24</v>
      </c>
      <c r="D136" s="92" t="s">
        <v>406</v>
      </c>
      <c r="E136" s="36" t="s">
        <v>61</v>
      </c>
      <c r="F136" s="39">
        <v>2</v>
      </c>
      <c r="G136" s="39">
        <v>0</v>
      </c>
      <c r="H136" s="39">
        <f>G136*(G2/100)+G136</f>
        <v>0</v>
      </c>
      <c r="I136" s="39">
        <f t="shared" si="9"/>
        <v>0</v>
      </c>
      <c r="J136" s="39">
        <f t="shared" si="7"/>
        <v>0</v>
      </c>
      <c r="K136" s="43">
        <v>3.8677703627726324E-4</v>
      </c>
    </row>
    <row r="137" spans="1:13" ht="30" customHeight="1" x14ac:dyDescent="0.2">
      <c r="A137" s="92" t="s">
        <v>407</v>
      </c>
      <c r="B137" s="35" t="s">
        <v>408</v>
      </c>
      <c r="C137" s="92" t="s">
        <v>29</v>
      </c>
      <c r="D137" s="92" t="s">
        <v>409</v>
      </c>
      <c r="E137" s="36" t="s">
        <v>61</v>
      </c>
      <c r="F137" s="39">
        <v>2</v>
      </c>
      <c r="G137" s="39">
        <v>0</v>
      </c>
      <c r="H137" s="39">
        <f>G137*(G2/100)+G137</f>
        <v>0</v>
      </c>
      <c r="I137" s="39">
        <f t="shared" si="9"/>
        <v>0</v>
      </c>
      <c r="J137" s="39">
        <f t="shared" si="7"/>
        <v>0</v>
      </c>
      <c r="K137" s="43">
        <v>2.0431980052111354E-4</v>
      </c>
    </row>
    <row r="138" spans="1:13" ht="45" customHeight="1" x14ac:dyDescent="0.2">
      <c r="A138" s="92" t="s">
        <v>410</v>
      </c>
      <c r="B138" s="35" t="s">
        <v>411</v>
      </c>
      <c r="C138" s="92" t="s">
        <v>29</v>
      </c>
      <c r="D138" s="92" t="s">
        <v>412</v>
      </c>
      <c r="E138" s="36" t="s">
        <v>38</v>
      </c>
      <c r="F138" s="39">
        <v>6</v>
      </c>
      <c r="G138" s="39">
        <v>0</v>
      </c>
      <c r="H138" s="39">
        <f>G138*(G2/100)+G138</f>
        <v>0</v>
      </c>
      <c r="I138" s="39">
        <f t="shared" si="9"/>
        <v>0</v>
      </c>
      <c r="J138" s="39">
        <f t="shared" si="7"/>
        <v>0</v>
      </c>
      <c r="K138" s="43">
        <v>8.6354246578234617E-5</v>
      </c>
    </row>
    <row r="139" spans="1:13" ht="45" customHeight="1" x14ac:dyDescent="0.2">
      <c r="A139" s="92" t="s">
        <v>413</v>
      </c>
      <c r="B139" s="35" t="s">
        <v>414</v>
      </c>
      <c r="C139" s="92" t="s">
        <v>29</v>
      </c>
      <c r="D139" s="92" t="s">
        <v>415</v>
      </c>
      <c r="E139" s="36" t="s">
        <v>38</v>
      </c>
      <c r="F139" s="39">
        <v>6</v>
      </c>
      <c r="G139" s="39">
        <v>0</v>
      </c>
      <c r="H139" s="39">
        <f>G139*(G2/100)+G139</f>
        <v>0</v>
      </c>
      <c r="I139" s="39">
        <f t="shared" si="9"/>
        <v>0</v>
      </c>
      <c r="J139" s="39">
        <f t="shared" si="7"/>
        <v>0</v>
      </c>
      <c r="K139" s="43">
        <v>3.6964463064350527E-4</v>
      </c>
    </row>
    <row r="140" spans="1:13" ht="30" customHeight="1" x14ac:dyDescent="0.2">
      <c r="A140" s="93" t="s">
        <v>416</v>
      </c>
      <c r="B140" s="93"/>
      <c r="C140" s="93"/>
      <c r="D140" s="93" t="s">
        <v>417</v>
      </c>
      <c r="E140" s="93"/>
      <c r="F140" s="71"/>
      <c r="G140" s="114"/>
      <c r="H140" s="114"/>
      <c r="I140" s="71">
        <f>SUM(I141:I143)</f>
        <v>0</v>
      </c>
      <c r="J140" s="71">
        <f>SUM(J141:J143)</f>
        <v>0</v>
      </c>
      <c r="K140" s="107">
        <v>1.1548510464236853E-3</v>
      </c>
      <c r="M140" s="113">
        <f>J140</f>
        <v>0</v>
      </c>
    </row>
    <row r="141" spans="1:13" ht="45" customHeight="1" x14ac:dyDescent="0.2">
      <c r="A141" s="92" t="s">
        <v>418</v>
      </c>
      <c r="B141" s="35" t="s">
        <v>419</v>
      </c>
      <c r="C141" s="92" t="s">
        <v>29</v>
      </c>
      <c r="D141" s="92" t="s">
        <v>420</v>
      </c>
      <c r="E141" s="36" t="s">
        <v>31</v>
      </c>
      <c r="F141" s="39">
        <v>8</v>
      </c>
      <c r="G141" s="39">
        <v>0</v>
      </c>
      <c r="H141" s="39">
        <f>G141*(G2/100)+G141</f>
        <v>0</v>
      </c>
      <c r="I141" s="39">
        <f t="shared" si="9"/>
        <v>0</v>
      </c>
      <c r="J141" s="39">
        <f t="shared" si="7"/>
        <v>0</v>
      </c>
      <c r="K141" s="43">
        <v>1.2390709529061319E-4</v>
      </c>
    </row>
    <row r="142" spans="1:13" ht="75" customHeight="1" x14ac:dyDescent="0.2">
      <c r="A142" s="92" t="s">
        <v>421</v>
      </c>
      <c r="B142" s="35" t="s">
        <v>422</v>
      </c>
      <c r="C142" s="92" t="s">
        <v>29</v>
      </c>
      <c r="D142" s="92" t="s">
        <v>423</v>
      </c>
      <c r="E142" s="36" t="s">
        <v>31</v>
      </c>
      <c r="F142" s="39">
        <v>8</v>
      </c>
      <c r="G142" s="39">
        <v>0</v>
      </c>
      <c r="H142" s="39">
        <f>G142*(G2/100)+G142</f>
        <v>0</v>
      </c>
      <c r="I142" s="39">
        <f t="shared" si="9"/>
        <v>0</v>
      </c>
      <c r="J142" s="39">
        <f t="shared" ref="J142:J143" si="10">F142*H142</f>
        <v>0</v>
      </c>
      <c r="K142" s="43">
        <v>6.7168259663123839E-4</v>
      </c>
    </row>
    <row r="143" spans="1:13" ht="60" customHeight="1" x14ac:dyDescent="0.2">
      <c r="A143" s="92" t="s">
        <v>424</v>
      </c>
      <c r="B143" s="35" t="s">
        <v>425</v>
      </c>
      <c r="C143" s="92" t="s">
        <v>29</v>
      </c>
      <c r="D143" s="92" t="s">
        <v>426</v>
      </c>
      <c r="E143" s="36" t="s">
        <v>31</v>
      </c>
      <c r="F143" s="39">
        <v>3</v>
      </c>
      <c r="G143" s="39">
        <v>0</v>
      </c>
      <c r="H143" s="39">
        <f>G143*(G2/100)+G143</f>
        <v>0</v>
      </c>
      <c r="I143" s="39">
        <f t="shared" si="9"/>
        <v>0</v>
      </c>
      <c r="J143" s="39">
        <f t="shared" si="10"/>
        <v>0</v>
      </c>
      <c r="K143" s="43">
        <v>3.5926135450183375E-4</v>
      </c>
    </row>
    <row r="144" spans="1:13" ht="30" customHeight="1" x14ac:dyDescent="0.2">
      <c r="A144" s="93" t="s">
        <v>427</v>
      </c>
      <c r="B144" s="93"/>
      <c r="C144" s="93"/>
      <c r="D144" s="93" t="s">
        <v>428</v>
      </c>
      <c r="E144" s="93"/>
      <c r="F144" s="71"/>
      <c r="G144" s="114"/>
      <c r="H144" s="114"/>
      <c r="I144" s="71">
        <f>SUM(I145:I147)</f>
        <v>0</v>
      </c>
      <c r="J144" s="71">
        <f>SUM(J145:J147)</f>
        <v>0</v>
      </c>
      <c r="K144" s="107">
        <v>3.0422826040495125E-2</v>
      </c>
      <c r="M144" s="113">
        <f>J144</f>
        <v>0</v>
      </c>
    </row>
    <row r="145" spans="1:13" ht="60" customHeight="1" x14ac:dyDescent="0.2">
      <c r="A145" s="92" t="s">
        <v>429</v>
      </c>
      <c r="B145" s="35" t="s">
        <v>430</v>
      </c>
      <c r="C145" s="92" t="s">
        <v>29</v>
      </c>
      <c r="D145" s="92" t="s">
        <v>431</v>
      </c>
      <c r="E145" s="36" t="s">
        <v>31</v>
      </c>
      <c r="F145" s="39">
        <v>8</v>
      </c>
      <c r="G145" s="39">
        <v>0</v>
      </c>
      <c r="H145" s="39">
        <f>G145*(G2/100)+G145</f>
        <v>0</v>
      </c>
      <c r="I145" s="39">
        <f t="shared" si="9"/>
        <v>0</v>
      </c>
      <c r="J145" s="39">
        <f t="shared" ref="J145:J147" si="11">F145*H145</f>
        <v>0</v>
      </c>
      <c r="K145" s="43">
        <v>1.8020752592545419E-4</v>
      </c>
    </row>
    <row r="146" spans="1:13" ht="75" customHeight="1" x14ac:dyDescent="0.2">
      <c r="A146" s="92" t="s">
        <v>432</v>
      </c>
      <c r="B146" s="35" t="s">
        <v>422</v>
      </c>
      <c r="C146" s="92" t="s">
        <v>29</v>
      </c>
      <c r="D146" s="92" t="s">
        <v>423</v>
      </c>
      <c r="E146" s="36" t="s">
        <v>31</v>
      </c>
      <c r="F146" s="39">
        <v>8</v>
      </c>
      <c r="G146" s="39">
        <v>0</v>
      </c>
      <c r="H146" s="39">
        <f>G146*(G2/100)+G146</f>
        <v>0</v>
      </c>
      <c r="I146" s="39">
        <f t="shared" si="9"/>
        <v>0</v>
      </c>
      <c r="J146" s="39">
        <f t="shared" si="11"/>
        <v>0</v>
      </c>
      <c r="K146" s="43">
        <v>6.7168259663123839E-4</v>
      </c>
    </row>
    <row r="147" spans="1:13" ht="45" customHeight="1" x14ac:dyDescent="0.2">
      <c r="A147" s="92" t="s">
        <v>433</v>
      </c>
      <c r="B147" s="35" t="s">
        <v>434</v>
      </c>
      <c r="C147" s="92" t="s">
        <v>24</v>
      </c>
      <c r="D147" s="92" t="s">
        <v>435</v>
      </c>
      <c r="E147" s="36" t="s">
        <v>31</v>
      </c>
      <c r="F147" s="39">
        <v>26</v>
      </c>
      <c r="G147" s="39">
        <v>0</v>
      </c>
      <c r="H147" s="39">
        <f>G147*(G2/100)+G147</f>
        <v>0</v>
      </c>
      <c r="I147" s="39">
        <f t="shared" si="9"/>
        <v>0</v>
      </c>
      <c r="J147" s="39">
        <f t="shared" si="11"/>
        <v>0</v>
      </c>
      <c r="K147" s="43">
        <v>2.957093591793843E-2</v>
      </c>
    </row>
    <row r="148" spans="1:13" ht="30" customHeight="1" x14ac:dyDescent="0.2">
      <c r="A148" s="93" t="s">
        <v>436</v>
      </c>
      <c r="B148" s="93"/>
      <c r="C148" s="93"/>
      <c r="D148" s="93" t="s">
        <v>437</v>
      </c>
      <c r="E148" s="93"/>
      <c r="F148" s="71"/>
      <c r="G148" s="114"/>
      <c r="H148" s="114"/>
      <c r="I148" s="71">
        <f>SUM(I149:I158)</f>
        <v>0</v>
      </c>
      <c r="J148" s="71">
        <f>SUM(J149:J158)</f>
        <v>0</v>
      </c>
      <c r="K148" s="107">
        <v>0.31264554973649838</v>
      </c>
      <c r="M148" s="113">
        <f>J148</f>
        <v>0</v>
      </c>
    </row>
    <row r="149" spans="1:13" ht="60" customHeight="1" x14ac:dyDescent="0.2">
      <c r="A149" s="92" t="s">
        <v>438</v>
      </c>
      <c r="B149" s="35" t="s">
        <v>439</v>
      </c>
      <c r="C149" s="92" t="s">
        <v>29</v>
      </c>
      <c r="D149" s="92" t="s">
        <v>440</v>
      </c>
      <c r="E149" s="36" t="s">
        <v>31</v>
      </c>
      <c r="F149" s="39">
        <v>39</v>
      </c>
      <c r="G149" s="39">
        <v>0</v>
      </c>
      <c r="H149" s="39">
        <f>G149*(G2/100)+G149</f>
        <v>0</v>
      </c>
      <c r="I149" s="39">
        <f t="shared" si="9"/>
        <v>0</v>
      </c>
      <c r="J149" s="39">
        <f t="shared" ref="J149:J195" si="12">F149*H149</f>
        <v>0</v>
      </c>
      <c r="K149" s="43">
        <v>4.020231467452842E-3</v>
      </c>
    </row>
    <row r="150" spans="1:13" ht="30" customHeight="1" x14ac:dyDescent="0.2">
      <c r="A150" s="92" t="s">
        <v>441</v>
      </c>
      <c r="B150" s="35" t="s">
        <v>442</v>
      </c>
      <c r="C150" s="92" t="s">
        <v>29</v>
      </c>
      <c r="D150" s="92" t="s">
        <v>443</v>
      </c>
      <c r="E150" s="36" t="s">
        <v>38</v>
      </c>
      <c r="F150" s="39">
        <v>2</v>
      </c>
      <c r="G150" s="39">
        <v>0</v>
      </c>
      <c r="H150" s="39">
        <f>G150*(G2/100)+G150</f>
        <v>0</v>
      </c>
      <c r="I150" s="39">
        <f t="shared" si="9"/>
        <v>0</v>
      </c>
      <c r="J150" s="39">
        <f t="shared" si="12"/>
        <v>0</v>
      </c>
      <c r="K150" s="43">
        <v>8.5869693691623279E-4</v>
      </c>
    </row>
    <row r="151" spans="1:13" ht="45" customHeight="1" x14ac:dyDescent="0.2">
      <c r="A151" s="92" t="s">
        <v>444</v>
      </c>
      <c r="B151" s="35" t="s">
        <v>445</v>
      </c>
      <c r="C151" s="92" t="s">
        <v>29</v>
      </c>
      <c r="D151" s="92" t="s">
        <v>446</v>
      </c>
      <c r="E151" s="36" t="s">
        <v>31</v>
      </c>
      <c r="F151" s="39">
        <v>490</v>
      </c>
      <c r="G151" s="39">
        <v>0</v>
      </c>
      <c r="H151" s="39">
        <f>G151*(G2/100)+G151</f>
        <v>0</v>
      </c>
      <c r="I151" s="39">
        <f t="shared" si="9"/>
        <v>0</v>
      </c>
      <c r="J151" s="39">
        <f t="shared" si="12"/>
        <v>0</v>
      </c>
      <c r="K151" s="43">
        <v>0.12516001061170823</v>
      </c>
    </row>
    <row r="152" spans="1:13" ht="75" customHeight="1" x14ac:dyDescent="0.2">
      <c r="A152" s="92" t="s">
        <v>447</v>
      </c>
      <c r="B152" s="35" t="s">
        <v>448</v>
      </c>
      <c r="C152" s="92" t="s">
        <v>29</v>
      </c>
      <c r="D152" s="92" t="s">
        <v>449</v>
      </c>
      <c r="E152" s="36" t="s">
        <v>38</v>
      </c>
      <c r="F152" s="39">
        <v>211</v>
      </c>
      <c r="G152" s="39">
        <v>0</v>
      </c>
      <c r="H152" s="39">
        <f>G152*(G2/100)+G152</f>
        <v>0</v>
      </c>
      <c r="I152" s="39">
        <f t="shared" si="9"/>
        <v>0</v>
      </c>
      <c r="J152" s="39">
        <f t="shared" si="12"/>
        <v>0</v>
      </c>
      <c r="K152" s="43">
        <v>4.7292390575700172E-2</v>
      </c>
    </row>
    <row r="153" spans="1:13" ht="45" customHeight="1" x14ac:dyDescent="0.2">
      <c r="A153" s="92" t="s">
        <v>450</v>
      </c>
      <c r="B153" s="35" t="s">
        <v>451</v>
      </c>
      <c r="C153" s="92" t="s">
        <v>29</v>
      </c>
      <c r="D153" s="92" t="s">
        <v>452</v>
      </c>
      <c r="E153" s="36" t="s">
        <v>38</v>
      </c>
      <c r="F153" s="39">
        <v>15</v>
      </c>
      <c r="G153" s="39">
        <v>0</v>
      </c>
      <c r="H153" s="39">
        <f>G153*(G2/100)+G153</f>
        <v>0</v>
      </c>
      <c r="I153" s="39">
        <f t="shared" si="9"/>
        <v>0</v>
      </c>
      <c r="J153" s="39">
        <f t="shared" si="12"/>
        <v>0</v>
      </c>
      <c r="K153" s="43">
        <v>7.3721260605867627E-3</v>
      </c>
    </row>
    <row r="154" spans="1:13" ht="30" customHeight="1" x14ac:dyDescent="0.2">
      <c r="A154" s="92" t="s">
        <v>453</v>
      </c>
      <c r="B154" s="35" t="s">
        <v>454</v>
      </c>
      <c r="C154" s="92" t="s">
        <v>29</v>
      </c>
      <c r="D154" s="92" t="s">
        <v>455</v>
      </c>
      <c r="E154" s="36" t="s">
        <v>31</v>
      </c>
      <c r="F154" s="39">
        <v>11</v>
      </c>
      <c r="G154" s="39">
        <v>0</v>
      </c>
      <c r="H154" s="39">
        <f>G154*(G2/100)+G154</f>
        <v>0</v>
      </c>
      <c r="I154" s="39">
        <f t="shared" si="9"/>
        <v>0</v>
      </c>
      <c r="J154" s="39">
        <f t="shared" si="12"/>
        <v>0</v>
      </c>
      <c r="K154" s="43">
        <v>5.1010151440659375E-3</v>
      </c>
    </row>
    <row r="155" spans="1:13" ht="30" customHeight="1" x14ac:dyDescent="0.2">
      <c r="A155" s="92" t="s">
        <v>456</v>
      </c>
      <c r="B155" s="35" t="s">
        <v>457</v>
      </c>
      <c r="C155" s="92" t="s">
        <v>29</v>
      </c>
      <c r="D155" s="92" t="s">
        <v>458</v>
      </c>
      <c r="E155" s="36" t="s">
        <v>38</v>
      </c>
      <c r="F155" s="39">
        <v>115</v>
      </c>
      <c r="G155" s="39">
        <v>0</v>
      </c>
      <c r="H155" s="39">
        <f>G155*(G2/100)+G155</f>
        <v>0</v>
      </c>
      <c r="I155" s="39">
        <f t="shared" si="9"/>
        <v>0</v>
      </c>
      <c r="J155" s="39">
        <f t="shared" si="12"/>
        <v>0</v>
      </c>
      <c r="K155" s="43">
        <v>6.8865060039275325E-2</v>
      </c>
    </row>
    <row r="156" spans="1:13" ht="45" customHeight="1" x14ac:dyDescent="0.2">
      <c r="A156" s="92" t="s">
        <v>459</v>
      </c>
      <c r="B156" s="35" t="s">
        <v>460</v>
      </c>
      <c r="C156" s="92" t="s">
        <v>24</v>
      </c>
      <c r="D156" s="92" t="s">
        <v>461</v>
      </c>
      <c r="E156" s="36" t="s">
        <v>31</v>
      </c>
      <c r="F156" s="39">
        <v>33</v>
      </c>
      <c r="G156" s="39">
        <v>0</v>
      </c>
      <c r="H156" s="39">
        <f>G156*(G2/100)+G156</f>
        <v>0</v>
      </c>
      <c r="I156" s="39">
        <f t="shared" si="9"/>
        <v>0</v>
      </c>
      <c r="J156" s="39">
        <f t="shared" si="12"/>
        <v>0</v>
      </c>
      <c r="K156" s="43">
        <v>2.9768506588967458E-2</v>
      </c>
    </row>
    <row r="157" spans="1:13" ht="30" customHeight="1" x14ac:dyDescent="0.2">
      <c r="A157" s="92" t="s">
        <v>462</v>
      </c>
      <c r="B157" s="35" t="s">
        <v>463</v>
      </c>
      <c r="C157" s="92" t="s">
        <v>24</v>
      </c>
      <c r="D157" s="92" t="s">
        <v>464</v>
      </c>
      <c r="E157" s="36" t="s">
        <v>31</v>
      </c>
      <c r="F157" s="39">
        <v>10</v>
      </c>
      <c r="G157" s="39">
        <v>0</v>
      </c>
      <c r="H157" s="39">
        <f>G157*(G2/100)+G157</f>
        <v>0</v>
      </c>
      <c r="I157" s="39">
        <f t="shared" si="9"/>
        <v>0</v>
      </c>
      <c r="J157" s="39">
        <f t="shared" si="12"/>
        <v>0</v>
      </c>
      <c r="K157" s="43">
        <v>9.9927495890097407E-3</v>
      </c>
    </row>
    <row r="158" spans="1:13" ht="60" customHeight="1" x14ac:dyDescent="0.2">
      <c r="A158" s="92" t="s">
        <v>465</v>
      </c>
      <c r="B158" s="35" t="s">
        <v>466</v>
      </c>
      <c r="C158" s="92" t="s">
        <v>24</v>
      </c>
      <c r="D158" s="92" t="s">
        <v>467</v>
      </c>
      <c r="E158" s="36" t="s">
        <v>68</v>
      </c>
      <c r="F158" s="39">
        <v>2.87</v>
      </c>
      <c r="G158" s="39">
        <v>0</v>
      </c>
      <c r="H158" s="39">
        <f>G158*(G2/100)+G158</f>
        <v>0</v>
      </c>
      <c r="I158" s="39">
        <f t="shared" si="9"/>
        <v>0</v>
      </c>
      <c r="J158" s="39">
        <f t="shared" si="12"/>
        <v>0</v>
      </c>
      <c r="K158" s="43">
        <v>1.4214762722815731E-2</v>
      </c>
    </row>
    <row r="159" spans="1:13" ht="30" customHeight="1" x14ac:dyDescent="0.2">
      <c r="A159" s="93" t="s">
        <v>468</v>
      </c>
      <c r="B159" s="93"/>
      <c r="C159" s="93"/>
      <c r="D159" s="93" t="s">
        <v>469</v>
      </c>
      <c r="E159" s="93"/>
      <c r="F159" s="71"/>
      <c r="G159" s="114"/>
      <c r="H159" s="114"/>
      <c r="I159" s="71">
        <f>SUM(I160:I164)</f>
        <v>0</v>
      </c>
      <c r="J159" s="71">
        <f>SUM(J160:J164)</f>
        <v>0</v>
      </c>
      <c r="K159" s="107">
        <v>1.5939684471850908E-2</v>
      </c>
      <c r="M159" s="113">
        <f>J159</f>
        <v>0</v>
      </c>
    </row>
    <row r="160" spans="1:13" ht="45" customHeight="1" x14ac:dyDescent="0.2">
      <c r="A160" s="92" t="s">
        <v>470</v>
      </c>
      <c r="B160" s="35" t="s">
        <v>471</v>
      </c>
      <c r="C160" s="92" t="s">
        <v>29</v>
      </c>
      <c r="D160" s="92" t="s">
        <v>472</v>
      </c>
      <c r="E160" s="36" t="s">
        <v>31</v>
      </c>
      <c r="F160" s="39">
        <v>29</v>
      </c>
      <c r="G160" s="39">
        <v>0</v>
      </c>
      <c r="H160" s="39">
        <f>G160*(G2/100)+G160</f>
        <v>0</v>
      </c>
      <c r="I160" s="39">
        <f t="shared" si="9"/>
        <v>0</v>
      </c>
      <c r="J160" s="39">
        <f t="shared" si="12"/>
        <v>0</v>
      </c>
      <c r="K160" s="43">
        <v>5.7479509325595252E-3</v>
      </c>
    </row>
    <row r="161" spans="1:13" ht="45" customHeight="1" x14ac:dyDescent="0.2">
      <c r="A161" s="92" t="s">
        <v>473</v>
      </c>
      <c r="B161" s="35" t="s">
        <v>474</v>
      </c>
      <c r="C161" s="92" t="s">
        <v>29</v>
      </c>
      <c r="D161" s="92" t="s">
        <v>475</v>
      </c>
      <c r="E161" s="36" t="s">
        <v>61</v>
      </c>
      <c r="F161" s="39">
        <v>110</v>
      </c>
      <c r="G161" s="39">
        <v>0</v>
      </c>
      <c r="H161" s="39">
        <f>G161*(G2/100)+G161</f>
        <v>0</v>
      </c>
      <c r="I161" s="39">
        <f t="shared" si="9"/>
        <v>0</v>
      </c>
      <c r="J161" s="39">
        <f t="shared" si="12"/>
        <v>0</v>
      </c>
      <c r="K161" s="43">
        <v>3.7120212206475599E-3</v>
      </c>
    </row>
    <row r="162" spans="1:13" ht="30" customHeight="1" x14ac:dyDescent="0.2">
      <c r="A162" s="92" t="s">
        <v>476</v>
      </c>
      <c r="B162" s="35" t="s">
        <v>477</v>
      </c>
      <c r="C162" s="92" t="s">
        <v>29</v>
      </c>
      <c r="D162" s="92" t="s">
        <v>478</v>
      </c>
      <c r="E162" s="36" t="s">
        <v>38</v>
      </c>
      <c r="F162" s="39">
        <v>29</v>
      </c>
      <c r="G162" s="39">
        <v>0</v>
      </c>
      <c r="H162" s="39">
        <f>G162*(G2/100)+G162</f>
        <v>0</v>
      </c>
      <c r="I162" s="39">
        <f t="shared" si="9"/>
        <v>0</v>
      </c>
      <c r="J162" s="39">
        <f t="shared" si="12"/>
        <v>0</v>
      </c>
      <c r="K162" s="43">
        <v>5.2862412534598663E-4</v>
      </c>
    </row>
    <row r="163" spans="1:13" ht="30" customHeight="1" x14ac:dyDescent="0.2">
      <c r="A163" s="92" t="s">
        <v>479</v>
      </c>
      <c r="B163" s="35" t="s">
        <v>480</v>
      </c>
      <c r="C163" s="92" t="s">
        <v>29</v>
      </c>
      <c r="D163" s="92" t="s">
        <v>481</v>
      </c>
      <c r="E163" s="36" t="s">
        <v>31</v>
      </c>
      <c r="F163" s="39">
        <v>29</v>
      </c>
      <c r="G163" s="39">
        <v>0</v>
      </c>
      <c r="H163" s="39">
        <f>G163*(G2/100)+G163</f>
        <v>0</v>
      </c>
      <c r="I163" s="39">
        <f t="shared" si="9"/>
        <v>0</v>
      </c>
      <c r="J163" s="39">
        <f t="shared" si="12"/>
        <v>0</v>
      </c>
      <c r="K163" s="43">
        <v>3.5289006089156924E-3</v>
      </c>
    </row>
    <row r="164" spans="1:13" ht="30" customHeight="1" x14ac:dyDescent="0.2">
      <c r="A164" s="92" t="s">
        <v>482</v>
      </c>
      <c r="B164" s="35" t="s">
        <v>483</v>
      </c>
      <c r="C164" s="92" t="s">
        <v>29</v>
      </c>
      <c r="D164" s="92" t="s">
        <v>484</v>
      </c>
      <c r="E164" s="36" t="s">
        <v>31</v>
      </c>
      <c r="F164" s="39">
        <v>10</v>
      </c>
      <c r="G164" s="39">
        <v>0</v>
      </c>
      <c r="H164" s="39">
        <f>G164*(G2/100)+G164</f>
        <v>0</v>
      </c>
      <c r="I164" s="39">
        <f t="shared" si="9"/>
        <v>0</v>
      </c>
      <c r="J164" s="39">
        <f t="shared" si="12"/>
        <v>0</v>
      </c>
      <c r="K164" s="43">
        <v>2.4221875843821452E-3</v>
      </c>
    </row>
    <row r="165" spans="1:13" ht="30" customHeight="1" x14ac:dyDescent="0.2">
      <c r="A165" s="93" t="s">
        <v>485</v>
      </c>
      <c r="B165" s="93"/>
      <c r="C165" s="93"/>
      <c r="D165" s="93" t="s">
        <v>486</v>
      </c>
      <c r="E165" s="93"/>
      <c r="F165" s="71"/>
      <c r="G165" s="114"/>
      <c r="H165" s="114"/>
      <c r="I165" s="71">
        <f>SUM(I166)</f>
        <v>0</v>
      </c>
      <c r="J165" s="71">
        <f>SUM(J166)</f>
        <v>0</v>
      </c>
      <c r="K165" s="107">
        <v>3.0509526396278082E-3</v>
      </c>
      <c r="M165" s="113">
        <f>J165</f>
        <v>0</v>
      </c>
    </row>
    <row r="166" spans="1:13" ht="30" customHeight="1" x14ac:dyDescent="0.2">
      <c r="A166" s="92" t="s">
        <v>487</v>
      </c>
      <c r="B166" s="35" t="s">
        <v>488</v>
      </c>
      <c r="C166" s="92" t="s">
        <v>29</v>
      </c>
      <c r="D166" s="92" t="s">
        <v>489</v>
      </c>
      <c r="E166" s="36" t="s">
        <v>31</v>
      </c>
      <c r="F166" s="39">
        <v>10</v>
      </c>
      <c r="G166" s="39">
        <v>0</v>
      </c>
      <c r="H166" s="39">
        <f>G166*(G2/100)+G166</f>
        <v>0</v>
      </c>
      <c r="I166" s="39">
        <f t="shared" si="9"/>
        <v>0</v>
      </c>
      <c r="J166" s="39">
        <f t="shared" si="12"/>
        <v>0</v>
      </c>
      <c r="K166" s="43">
        <v>3.0509526396278082E-3</v>
      </c>
    </row>
    <row r="167" spans="1:13" ht="30" customHeight="1" x14ac:dyDescent="0.2">
      <c r="A167" s="93" t="s">
        <v>490</v>
      </c>
      <c r="B167" s="93"/>
      <c r="C167" s="93"/>
      <c r="D167" s="93" t="s">
        <v>491</v>
      </c>
      <c r="E167" s="93"/>
      <c r="F167" s="71"/>
      <c r="G167" s="114"/>
      <c r="H167" s="114"/>
      <c r="I167" s="71">
        <f>SUM(I168)</f>
        <v>0</v>
      </c>
      <c r="J167" s="71">
        <f>SUM(J168)</f>
        <v>0</v>
      </c>
      <c r="K167" s="107">
        <v>5.0484065449481353E-3</v>
      </c>
      <c r="M167" s="113">
        <f>J167</f>
        <v>0</v>
      </c>
    </row>
    <row r="168" spans="1:13" ht="30" customHeight="1" x14ac:dyDescent="0.2">
      <c r="A168" s="92" t="s">
        <v>492</v>
      </c>
      <c r="B168" s="35" t="s">
        <v>493</v>
      </c>
      <c r="C168" s="92" t="s">
        <v>29</v>
      </c>
      <c r="D168" s="92" t="s">
        <v>494</v>
      </c>
      <c r="E168" s="36" t="s">
        <v>31</v>
      </c>
      <c r="F168" s="39">
        <v>2</v>
      </c>
      <c r="G168" s="39">
        <v>0</v>
      </c>
      <c r="H168" s="39">
        <f>G168*(G2/100)+G168</f>
        <v>0</v>
      </c>
      <c r="I168" s="39">
        <f t="shared" si="9"/>
        <v>0</v>
      </c>
      <c r="J168" s="39">
        <f t="shared" si="12"/>
        <v>0</v>
      </c>
      <c r="K168" s="43">
        <v>5.0484065449481353E-3</v>
      </c>
    </row>
    <row r="169" spans="1:13" ht="30" customHeight="1" x14ac:dyDescent="0.2">
      <c r="A169" s="93" t="s">
        <v>495</v>
      </c>
      <c r="B169" s="93"/>
      <c r="C169" s="93"/>
      <c r="D169" s="93" t="s">
        <v>496</v>
      </c>
      <c r="E169" s="93"/>
      <c r="F169" s="71"/>
      <c r="G169" s="114"/>
      <c r="H169" s="114"/>
      <c r="I169" s="71">
        <f>SUM(I170:I180)</f>
        <v>0</v>
      </c>
      <c r="J169" s="71">
        <f>SUM(J170:J180)</f>
        <v>0</v>
      </c>
      <c r="K169" s="107">
        <v>9.1971310546541622E-3</v>
      </c>
      <c r="M169" s="113">
        <f>J169</f>
        <v>0</v>
      </c>
    </row>
    <row r="170" spans="1:13" ht="45" customHeight="1" x14ac:dyDescent="0.2">
      <c r="A170" s="92" t="s">
        <v>497</v>
      </c>
      <c r="B170" s="35" t="s">
        <v>498</v>
      </c>
      <c r="C170" s="92" t="s">
        <v>29</v>
      </c>
      <c r="D170" s="92" t="s">
        <v>499</v>
      </c>
      <c r="E170" s="36" t="s">
        <v>31</v>
      </c>
      <c r="F170" s="39">
        <v>45</v>
      </c>
      <c r="G170" s="39">
        <v>0</v>
      </c>
      <c r="H170" s="39">
        <f>G170*(G2/100)+G170</f>
        <v>0</v>
      </c>
      <c r="I170" s="39">
        <f t="shared" si="9"/>
        <v>0</v>
      </c>
      <c r="J170" s="39">
        <f t="shared" si="12"/>
        <v>0</v>
      </c>
      <c r="K170" s="43">
        <v>2.8294427486054826E-4</v>
      </c>
    </row>
    <row r="171" spans="1:13" ht="30" customHeight="1" x14ac:dyDescent="0.2">
      <c r="A171" s="92" t="s">
        <v>500</v>
      </c>
      <c r="B171" s="35" t="s">
        <v>501</v>
      </c>
      <c r="C171" s="92" t="s">
        <v>29</v>
      </c>
      <c r="D171" s="92" t="s">
        <v>502</v>
      </c>
      <c r="E171" s="36" t="s">
        <v>31</v>
      </c>
      <c r="F171" s="39">
        <v>45</v>
      </c>
      <c r="G171" s="39">
        <v>0</v>
      </c>
      <c r="H171" s="39">
        <f>G171*(G2/100)+G171</f>
        <v>0</v>
      </c>
      <c r="I171" s="39">
        <f t="shared" si="9"/>
        <v>0</v>
      </c>
      <c r="J171" s="39">
        <f t="shared" si="12"/>
        <v>0</v>
      </c>
      <c r="K171" s="43">
        <v>2.7152267110470965E-3</v>
      </c>
    </row>
    <row r="172" spans="1:13" ht="60" customHeight="1" x14ac:dyDescent="0.2">
      <c r="A172" s="92" t="s">
        <v>503</v>
      </c>
      <c r="B172" s="35" t="s">
        <v>504</v>
      </c>
      <c r="C172" s="92" t="s">
        <v>29</v>
      </c>
      <c r="D172" s="92" t="s">
        <v>505</v>
      </c>
      <c r="E172" s="36" t="s">
        <v>31</v>
      </c>
      <c r="F172" s="39">
        <v>45</v>
      </c>
      <c r="G172" s="39">
        <v>0</v>
      </c>
      <c r="H172" s="39">
        <f>G172*(G2/100)+G172</f>
        <v>0</v>
      </c>
      <c r="I172" s="39">
        <f t="shared" si="9"/>
        <v>0</v>
      </c>
      <c r="J172" s="39">
        <f t="shared" si="12"/>
        <v>0</v>
      </c>
      <c r="K172" s="43">
        <v>1.6976656491632896E-3</v>
      </c>
    </row>
    <row r="173" spans="1:13" ht="30" customHeight="1" x14ac:dyDescent="0.2">
      <c r="A173" s="92" t="s">
        <v>506</v>
      </c>
      <c r="B173" s="35" t="s">
        <v>507</v>
      </c>
      <c r="C173" s="92" t="s">
        <v>29</v>
      </c>
      <c r="D173" s="92" t="s">
        <v>508</v>
      </c>
      <c r="E173" s="36" t="s">
        <v>31</v>
      </c>
      <c r="F173" s="39">
        <v>10</v>
      </c>
      <c r="G173" s="39">
        <v>0</v>
      </c>
      <c r="H173" s="39">
        <f>G173*(G2/100)+G173</f>
        <v>0</v>
      </c>
      <c r="I173" s="39">
        <f t="shared" si="9"/>
        <v>0</v>
      </c>
      <c r="J173" s="39">
        <f t="shared" si="12"/>
        <v>0</v>
      </c>
      <c r="K173" s="43">
        <v>1.4363531995978903E-4</v>
      </c>
    </row>
    <row r="174" spans="1:13" ht="30" customHeight="1" x14ac:dyDescent="0.2">
      <c r="A174" s="92" t="s">
        <v>509</v>
      </c>
      <c r="B174" s="35" t="s">
        <v>510</v>
      </c>
      <c r="C174" s="92" t="s">
        <v>29</v>
      </c>
      <c r="D174" s="92" t="s">
        <v>511</v>
      </c>
      <c r="E174" s="36" t="s">
        <v>31</v>
      </c>
      <c r="F174" s="39">
        <v>10</v>
      </c>
      <c r="G174" s="39">
        <v>0</v>
      </c>
      <c r="H174" s="39">
        <f>G174*(G2/100)+G174</f>
        <v>0</v>
      </c>
      <c r="I174" s="39">
        <f t="shared" si="9"/>
        <v>0</v>
      </c>
      <c r="J174" s="39">
        <f t="shared" si="12"/>
        <v>0</v>
      </c>
      <c r="K174" s="43">
        <v>6.3482196632830452E-4</v>
      </c>
    </row>
    <row r="175" spans="1:13" ht="30" customHeight="1" x14ac:dyDescent="0.2">
      <c r="A175" s="92" t="s">
        <v>512</v>
      </c>
      <c r="B175" s="35" t="s">
        <v>513</v>
      </c>
      <c r="C175" s="92" t="s">
        <v>29</v>
      </c>
      <c r="D175" s="92" t="s">
        <v>514</v>
      </c>
      <c r="E175" s="36" t="s">
        <v>31</v>
      </c>
      <c r="F175" s="39">
        <v>10</v>
      </c>
      <c r="G175" s="39">
        <v>0</v>
      </c>
      <c r="H175" s="39">
        <f>G175*(G2/100)+G175</f>
        <v>0</v>
      </c>
      <c r="I175" s="39">
        <f t="shared" si="9"/>
        <v>0</v>
      </c>
      <c r="J175" s="39">
        <f t="shared" si="12"/>
        <v>0</v>
      </c>
      <c r="K175" s="43">
        <v>4.0956255892148682E-4</v>
      </c>
    </row>
    <row r="176" spans="1:13" ht="30" customHeight="1" x14ac:dyDescent="0.2">
      <c r="A176" s="92" t="s">
        <v>515</v>
      </c>
      <c r="B176" s="35" t="s">
        <v>516</v>
      </c>
      <c r="C176" s="92" t="s">
        <v>29</v>
      </c>
      <c r="D176" s="92" t="s">
        <v>517</v>
      </c>
      <c r="E176" s="36" t="s">
        <v>31</v>
      </c>
      <c r="F176" s="39">
        <v>1</v>
      </c>
      <c r="G176" s="39">
        <v>0</v>
      </c>
      <c r="H176" s="39">
        <f>G176*(G2/100)+G176</f>
        <v>0</v>
      </c>
      <c r="I176" s="39">
        <f t="shared" si="9"/>
        <v>0</v>
      </c>
      <c r="J176" s="39">
        <f t="shared" si="12"/>
        <v>0</v>
      </c>
      <c r="K176" s="43">
        <v>1.1363918888384915E-5</v>
      </c>
    </row>
    <row r="177" spans="1:13" ht="45" customHeight="1" x14ac:dyDescent="0.2">
      <c r="A177" s="92" t="s">
        <v>518</v>
      </c>
      <c r="B177" s="35" t="s">
        <v>519</v>
      </c>
      <c r="C177" s="92" t="s">
        <v>29</v>
      </c>
      <c r="D177" s="92" t="s">
        <v>520</v>
      </c>
      <c r="E177" s="36" t="s">
        <v>31</v>
      </c>
      <c r="F177" s="39">
        <v>1</v>
      </c>
      <c r="G177" s="39">
        <v>0</v>
      </c>
      <c r="H177" s="39">
        <f>G177*(G2/100)+G177</f>
        <v>0</v>
      </c>
      <c r="I177" s="39">
        <f t="shared" si="9"/>
        <v>0</v>
      </c>
      <c r="J177" s="39">
        <f t="shared" si="12"/>
        <v>0</v>
      </c>
      <c r="K177" s="43">
        <v>9.5237716166109119E-5</v>
      </c>
    </row>
    <row r="178" spans="1:13" ht="45" customHeight="1" x14ac:dyDescent="0.2">
      <c r="A178" s="92" t="s">
        <v>521</v>
      </c>
      <c r="B178" s="35" t="s">
        <v>522</v>
      </c>
      <c r="C178" s="92" t="s">
        <v>29</v>
      </c>
      <c r="D178" s="92" t="s">
        <v>523</v>
      </c>
      <c r="E178" s="36" t="s">
        <v>31</v>
      </c>
      <c r="F178" s="39">
        <v>1</v>
      </c>
      <c r="G178" s="39">
        <v>0</v>
      </c>
      <c r="H178" s="39">
        <f>G178*(G2/100)+G178</f>
        <v>0</v>
      </c>
      <c r="I178" s="39">
        <f t="shared" si="9"/>
        <v>0</v>
      </c>
      <c r="J178" s="39">
        <f t="shared" si="12"/>
        <v>0</v>
      </c>
      <c r="K178" s="43">
        <v>7.8451419737073533E-5</v>
      </c>
    </row>
    <row r="179" spans="1:13" ht="30" customHeight="1" x14ac:dyDescent="0.2">
      <c r="A179" s="92" t="s">
        <v>524</v>
      </c>
      <c r="B179" s="35" t="s">
        <v>525</v>
      </c>
      <c r="C179" s="92" t="s">
        <v>24</v>
      </c>
      <c r="D179" s="92" t="s">
        <v>526</v>
      </c>
      <c r="E179" s="36" t="s">
        <v>31</v>
      </c>
      <c r="F179" s="39">
        <v>6</v>
      </c>
      <c r="G179" s="39">
        <v>0</v>
      </c>
      <c r="H179" s="39">
        <f>G179*(G2/100)+G179</f>
        <v>0</v>
      </c>
      <c r="I179" s="39">
        <f t="shared" si="9"/>
        <v>0</v>
      </c>
      <c r="J179" s="39">
        <f t="shared" si="12"/>
        <v>0</v>
      </c>
      <c r="K179" s="43">
        <v>1.0269060104113111E-3</v>
      </c>
    </row>
    <row r="180" spans="1:13" ht="45" customHeight="1" x14ac:dyDescent="0.2">
      <c r="A180" s="92" t="s">
        <v>527</v>
      </c>
      <c r="B180" s="35" t="s">
        <v>528</v>
      </c>
      <c r="C180" s="92" t="s">
        <v>29</v>
      </c>
      <c r="D180" s="92" t="s">
        <v>529</v>
      </c>
      <c r="E180" s="36" t="s">
        <v>31</v>
      </c>
      <c r="F180" s="39">
        <v>45</v>
      </c>
      <c r="G180" s="39">
        <v>0</v>
      </c>
      <c r="H180" s="39">
        <f>G180*(G2/100)+G180</f>
        <v>0</v>
      </c>
      <c r="I180" s="39">
        <f t="shared" si="9"/>
        <v>0</v>
      </c>
      <c r="J180" s="39">
        <f t="shared" si="12"/>
        <v>0</v>
      </c>
      <c r="K180" s="43">
        <v>2.1013155091707692E-3</v>
      </c>
    </row>
    <row r="181" spans="1:13" ht="30" customHeight="1" x14ac:dyDescent="0.2">
      <c r="A181" s="93" t="s">
        <v>530</v>
      </c>
      <c r="B181" s="93"/>
      <c r="C181" s="93"/>
      <c r="D181" s="93" t="s">
        <v>531</v>
      </c>
      <c r="E181" s="93"/>
      <c r="F181" s="71"/>
      <c r="G181" s="114"/>
      <c r="H181" s="114"/>
      <c r="I181" s="71">
        <f>SUM(I182:I187)</f>
        <v>0</v>
      </c>
      <c r="J181" s="71">
        <f>SUM(J182:J187)</f>
        <v>0</v>
      </c>
      <c r="K181" s="107">
        <v>0.15726062986452882</v>
      </c>
      <c r="M181" s="113">
        <f>J181</f>
        <v>0</v>
      </c>
    </row>
    <row r="182" spans="1:13" ht="90" customHeight="1" x14ac:dyDescent="0.2">
      <c r="A182" s="92" t="s">
        <v>532</v>
      </c>
      <c r="B182" s="35" t="s">
        <v>405</v>
      </c>
      <c r="C182" s="92" t="s">
        <v>24</v>
      </c>
      <c r="D182" s="92" t="s">
        <v>533</v>
      </c>
      <c r="E182" s="36" t="s">
        <v>38</v>
      </c>
      <c r="F182" s="39">
        <v>16</v>
      </c>
      <c r="G182" s="39">
        <v>0</v>
      </c>
      <c r="H182" s="39">
        <f>G182*(G2/100)+G182</f>
        <v>0</v>
      </c>
      <c r="I182" s="39">
        <f t="shared" ref="I182:I187" si="13">G182*F182</f>
        <v>0</v>
      </c>
      <c r="J182" s="39">
        <f t="shared" si="12"/>
        <v>0</v>
      </c>
      <c r="K182" s="43">
        <v>4.8129484529754976E-2</v>
      </c>
    </row>
    <row r="183" spans="1:13" ht="90" customHeight="1" x14ac:dyDescent="0.2">
      <c r="A183" s="92" t="s">
        <v>534</v>
      </c>
      <c r="B183" s="35" t="s">
        <v>535</v>
      </c>
      <c r="C183" s="92" t="s">
        <v>24</v>
      </c>
      <c r="D183" s="92" t="s">
        <v>536</v>
      </c>
      <c r="E183" s="36" t="s">
        <v>38</v>
      </c>
      <c r="F183" s="39">
        <v>15</v>
      </c>
      <c r="G183" s="39">
        <v>0</v>
      </c>
      <c r="H183" s="39">
        <f>G183*(G2/100)+G183</f>
        <v>0</v>
      </c>
      <c r="I183" s="39">
        <f t="shared" si="13"/>
        <v>0</v>
      </c>
      <c r="J183" s="39">
        <f t="shared" si="12"/>
        <v>0</v>
      </c>
      <c r="K183" s="43">
        <v>4.5121391746645291E-2</v>
      </c>
    </row>
    <row r="184" spans="1:13" ht="90" customHeight="1" x14ac:dyDescent="0.2">
      <c r="A184" s="92" t="s">
        <v>537</v>
      </c>
      <c r="B184" s="35" t="s">
        <v>538</v>
      </c>
      <c r="C184" s="92" t="s">
        <v>24</v>
      </c>
      <c r="D184" s="92" t="s">
        <v>539</v>
      </c>
      <c r="E184" s="36" t="s">
        <v>38</v>
      </c>
      <c r="F184" s="39">
        <v>11</v>
      </c>
      <c r="G184" s="39">
        <v>0</v>
      </c>
      <c r="H184" s="39">
        <f>G184*(G2/100)+G184</f>
        <v>0</v>
      </c>
      <c r="I184" s="39">
        <f t="shared" si="13"/>
        <v>0</v>
      </c>
      <c r="J184" s="39">
        <f t="shared" si="12"/>
        <v>0</v>
      </c>
      <c r="K184" s="43">
        <v>1.8382753978251305E-2</v>
      </c>
    </row>
    <row r="185" spans="1:13" ht="90" customHeight="1" x14ac:dyDescent="0.2">
      <c r="A185" s="92" t="s">
        <v>540</v>
      </c>
      <c r="B185" s="35" t="s">
        <v>541</v>
      </c>
      <c r="C185" s="92" t="s">
        <v>24</v>
      </c>
      <c r="D185" s="92" t="s">
        <v>542</v>
      </c>
      <c r="E185" s="36" t="s">
        <v>38</v>
      </c>
      <c r="F185" s="39">
        <v>16</v>
      </c>
      <c r="G185" s="39">
        <v>0</v>
      </c>
      <c r="H185" s="39">
        <f>G185*(G2/100)+G185</f>
        <v>0</v>
      </c>
      <c r="I185" s="39">
        <f t="shared" si="13"/>
        <v>0</v>
      </c>
      <c r="J185" s="39">
        <f t="shared" si="12"/>
        <v>0</v>
      </c>
      <c r="K185" s="43">
        <v>2.6738551241092808E-2</v>
      </c>
    </row>
    <row r="186" spans="1:13" ht="45" customHeight="1" x14ac:dyDescent="0.2">
      <c r="A186" s="92" t="s">
        <v>543</v>
      </c>
      <c r="B186" s="35" t="s">
        <v>538</v>
      </c>
      <c r="C186" s="92" t="s">
        <v>24</v>
      </c>
      <c r="D186" s="92" t="s">
        <v>544</v>
      </c>
      <c r="E186" s="36" t="s">
        <v>61</v>
      </c>
      <c r="F186" s="39">
        <v>8</v>
      </c>
      <c r="G186" s="39">
        <v>0</v>
      </c>
      <c r="H186" s="39">
        <f>G186*(G2/100)+G186</f>
        <v>0</v>
      </c>
      <c r="I186" s="39">
        <f t="shared" si="13"/>
        <v>0</v>
      </c>
      <c r="J186" s="39">
        <f t="shared" si="12"/>
        <v>0</v>
      </c>
      <c r="K186" s="43">
        <v>1.5715434549624534E-2</v>
      </c>
    </row>
    <row r="187" spans="1:13" ht="45" customHeight="1" x14ac:dyDescent="0.2">
      <c r="A187" s="92" t="s">
        <v>545</v>
      </c>
      <c r="B187" s="35" t="s">
        <v>541</v>
      </c>
      <c r="C187" s="92" t="s">
        <v>24</v>
      </c>
      <c r="D187" s="92" t="s">
        <v>546</v>
      </c>
      <c r="E187" s="36" t="s">
        <v>61</v>
      </c>
      <c r="F187" s="39">
        <v>2</v>
      </c>
      <c r="G187" s="39">
        <v>0</v>
      </c>
      <c r="H187" s="39">
        <f>G187*(G2/100)+G187</f>
        <v>0</v>
      </c>
      <c r="I187" s="39">
        <f t="shared" si="13"/>
        <v>0</v>
      </c>
      <c r="J187" s="39">
        <f t="shared" si="12"/>
        <v>0</v>
      </c>
      <c r="K187" s="43">
        <v>3.1730138191599019E-3</v>
      </c>
    </row>
    <row r="188" spans="1:13" ht="30" customHeight="1" x14ac:dyDescent="0.2">
      <c r="A188" s="93" t="s">
        <v>547</v>
      </c>
      <c r="B188" s="93"/>
      <c r="C188" s="93"/>
      <c r="D188" s="93" t="s">
        <v>548</v>
      </c>
      <c r="E188" s="93"/>
      <c r="F188" s="71"/>
      <c r="G188" s="114"/>
      <c r="H188" s="114"/>
      <c r="I188" s="71">
        <f>SUM(I189:I190)</f>
        <v>0</v>
      </c>
      <c r="J188" s="71">
        <f>SUM(J189:J190)</f>
        <v>0</v>
      </c>
      <c r="K188" s="107">
        <v>9.0863184242755465E-3</v>
      </c>
      <c r="M188" s="113">
        <f>J188</f>
        <v>0</v>
      </c>
    </row>
    <row r="189" spans="1:13" ht="30" customHeight="1" x14ac:dyDescent="0.2">
      <c r="A189" s="92" t="s">
        <v>549</v>
      </c>
      <c r="B189" s="35" t="s">
        <v>550</v>
      </c>
      <c r="C189" s="92" t="s">
        <v>24</v>
      </c>
      <c r="D189" s="92" t="s">
        <v>551</v>
      </c>
      <c r="E189" s="36" t="s">
        <v>31</v>
      </c>
      <c r="F189" s="39">
        <v>568</v>
      </c>
      <c r="G189" s="39">
        <v>0</v>
      </c>
      <c r="H189" s="39">
        <f>G189*(G2/100)+G189</f>
        <v>0</v>
      </c>
      <c r="I189" s="39">
        <f t="shared" ref="I189:I190" si="14">G189*F189</f>
        <v>0</v>
      </c>
      <c r="J189" s="39">
        <f t="shared" si="12"/>
        <v>0</v>
      </c>
      <c r="K189" s="43">
        <v>6.9461809993084161E-3</v>
      </c>
    </row>
    <row r="190" spans="1:13" ht="30" customHeight="1" x14ac:dyDescent="0.2">
      <c r="A190" s="92" t="s">
        <v>552</v>
      </c>
      <c r="B190" s="35" t="s">
        <v>23</v>
      </c>
      <c r="C190" s="92" t="s">
        <v>24</v>
      </c>
      <c r="D190" s="92" t="s">
        <v>553</v>
      </c>
      <c r="E190" s="36" t="s">
        <v>26</v>
      </c>
      <c r="F190" s="39">
        <v>1</v>
      </c>
      <c r="G190" s="39">
        <v>0</v>
      </c>
      <c r="H190" s="39">
        <f>G190*(G2/100)+G190</f>
        <v>0</v>
      </c>
      <c r="I190" s="39">
        <f t="shared" si="14"/>
        <v>0</v>
      </c>
      <c r="J190" s="39">
        <f t="shared" si="12"/>
        <v>0</v>
      </c>
      <c r="K190" s="43">
        <v>2.1401374249671299E-3</v>
      </c>
    </row>
    <row r="191" spans="1:13" ht="30" customHeight="1" x14ac:dyDescent="0.2">
      <c r="A191" s="93" t="s">
        <v>554</v>
      </c>
      <c r="B191" s="93"/>
      <c r="C191" s="93"/>
      <c r="D191" s="93" t="s">
        <v>555</v>
      </c>
      <c r="E191" s="93"/>
      <c r="F191" s="71"/>
      <c r="G191" s="114"/>
      <c r="H191" s="114"/>
      <c r="I191" s="71">
        <f>SUM(I192:I195)</f>
        <v>0</v>
      </c>
      <c r="J191" s="71">
        <f>SUM(J192:J195)</f>
        <v>0</v>
      </c>
      <c r="K191" s="107">
        <v>0.18953470751378279</v>
      </c>
      <c r="M191" s="113">
        <f>J191</f>
        <v>0</v>
      </c>
    </row>
    <row r="192" spans="1:13" ht="30" customHeight="1" x14ac:dyDescent="0.2">
      <c r="A192" s="92" t="s">
        <v>556</v>
      </c>
      <c r="B192" s="35" t="s">
        <v>557</v>
      </c>
      <c r="C192" s="92" t="s">
        <v>29</v>
      </c>
      <c r="D192" s="92" t="s">
        <v>558</v>
      </c>
      <c r="E192" s="36" t="s">
        <v>559</v>
      </c>
      <c r="F192" s="39">
        <v>360</v>
      </c>
      <c r="G192" s="39">
        <v>0</v>
      </c>
      <c r="H192" s="39">
        <f>G192*(G2/100)+G192</f>
        <v>0</v>
      </c>
      <c r="I192" s="39">
        <f t="shared" ref="I192:I195" si="15">G192*F192</f>
        <v>0</v>
      </c>
      <c r="J192" s="39">
        <f t="shared" si="12"/>
        <v>0</v>
      </c>
      <c r="K192" s="43">
        <v>0.13195067320836137</v>
      </c>
    </row>
    <row r="193" spans="1:13" ht="30" customHeight="1" x14ac:dyDescent="0.2">
      <c r="A193" s="92" t="s">
        <v>560</v>
      </c>
      <c r="B193" s="35" t="s">
        <v>561</v>
      </c>
      <c r="C193" s="92" t="s">
        <v>29</v>
      </c>
      <c r="D193" s="92" t="s">
        <v>562</v>
      </c>
      <c r="E193" s="36" t="s">
        <v>559</v>
      </c>
      <c r="F193" s="39">
        <v>732</v>
      </c>
      <c r="G193" s="39">
        <v>0</v>
      </c>
      <c r="H193" s="39">
        <f>G193*(G2/100)+G193</f>
        <v>0</v>
      </c>
      <c r="I193" s="39">
        <f t="shared" si="15"/>
        <v>0</v>
      </c>
      <c r="J193" s="39">
        <f t="shared" si="12"/>
        <v>0</v>
      </c>
      <c r="K193" s="43">
        <v>5.6835284725871994E-2</v>
      </c>
      <c r="M193" s="112">
        <f>SUM(M5:M191)</f>
        <v>0</v>
      </c>
    </row>
    <row r="194" spans="1:13" ht="30" customHeight="1" x14ac:dyDescent="0.2">
      <c r="A194" s="92" t="s">
        <v>563</v>
      </c>
      <c r="B194" s="35" t="s">
        <v>73</v>
      </c>
      <c r="C194" s="92" t="s">
        <v>24</v>
      </c>
      <c r="D194" s="92" t="s">
        <v>564</v>
      </c>
      <c r="E194" s="36" t="s">
        <v>99</v>
      </c>
      <c r="F194" s="39">
        <v>1</v>
      </c>
      <c r="G194" s="39">
        <v>0</v>
      </c>
      <c r="H194" s="39">
        <f>G194*(G2/100)+G194</f>
        <v>0</v>
      </c>
      <c r="I194" s="39">
        <f t="shared" ref="I194" si="16">G194*F194</f>
        <v>0</v>
      </c>
      <c r="J194" s="39">
        <f t="shared" ref="J194" si="17">F194*H194</f>
        <v>0</v>
      </c>
      <c r="K194" s="43">
        <v>7.4874957954942239E-4</v>
      </c>
    </row>
    <row r="195" spans="1:13" ht="30" customHeight="1" x14ac:dyDescent="0.2">
      <c r="A195" s="92" t="s">
        <v>565</v>
      </c>
      <c r="B195" s="35">
        <v>34</v>
      </c>
      <c r="C195" s="92" t="s">
        <v>24</v>
      </c>
      <c r="D195" s="92" t="s">
        <v>566</v>
      </c>
      <c r="E195" s="36" t="s">
        <v>99</v>
      </c>
      <c r="F195" s="39">
        <v>1</v>
      </c>
      <c r="G195" s="39">
        <v>0</v>
      </c>
      <c r="H195" s="39">
        <f>G195*(G2/100)+G195</f>
        <v>0</v>
      </c>
      <c r="I195" s="39">
        <f t="shared" si="15"/>
        <v>0</v>
      </c>
      <c r="J195" s="39">
        <f t="shared" si="12"/>
        <v>0</v>
      </c>
      <c r="K195" s="43">
        <v>3.73E-2</v>
      </c>
      <c r="M195" s="28">
        <f>M193-H197</f>
        <v>0</v>
      </c>
    </row>
    <row r="196" spans="1:13" x14ac:dyDescent="0.2">
      <c r="A196" s="84"/>
      <c r="B196" s="84"/>
      <c r="C196" s="84"/>
      <c r="D196" s="84"/>
      <c r="E196" s="84"/>
      <c r="F196" s="84"/>
      <c r="G196" s="84"/>
      <c r="H196" s="84"/>
      <c r="I196" s="90"/>
      <c r="J196" s="84"/>
      <c r="K196" s="84"/>
    </row>
    <row r="197" spans="1:13" x14ac:dyDescent="0.2">
      <c r="A197" s="123"/>
      <c r="B197" s="123"/>
      <c r="C197" s="123"/>
      <c r="D197" s="37"/>
      <c r="E197" s="85"/>
      <c r="F197" s="132" t="s">
        <v>567</v>
      </c>
      <c r="G197" s="123"/>
      <c r="H197" s="133">
        <f>I5+I11+I30+I40+I42+I47+I85+I123+I134+I140+I144+I148+I159+I165+I167+I169+I181+I188+I191</f>
        <v>0</v>
      </c>
      <c r="I197" s="133"/>
      <c r="J197" s="133"/>
      <c r="K197" s="133"/>
      <c r="M197" s="28"/>
    </row>
    <row r="198" spans="1:13" x14ac:dyDescent="0.2">
      <c r="A198" s="123"/>
      <c r="B198" s="123"/>
      <c r="C198" s="123"/>
      <c r="D198" s="37"/>
      <c r="E198" s="85"/>
      <c r="F198" s="132" t="s">
        <v>568</v>
      </c>
      <c r="G198" s="123"/>
      <c r="H198" s="133">
        <f>H199-H197</f>
        <v>0</v>
      </c>
      <c r="I198" s="133"/>
      <c r="J198" s="133"/>
      <c r="K198" s="133"/>
      <c r="M198" s="28"/>
    </row>
    <row r="199" spans="1:13" x14ac:dyDescent="0.2">
      <c r="A199" s="123"/>
      <c r="B199" s="123"/>
      <c r="C199" s="123"/>
      <c r="D199" s="37"/>
      <c r="E199" s="85"/>
      <c r="F199" s="124" t="s">
        <v>569</v>
      </c>
      <c r="G199" s="125"/>
      <c r="H199" s="126">
        <f>J5+J11+J30+J40+J42+J47+J85+J123+J134+J140+J144+J148+J159+J165+J167+J169+J181+J188+J191</f>
        <v>0</v>
      </c>
      <c r="I199" s="126"/>
      <c r="J199" s="126"/>
      <c r="K199" s="126"/>
      <c r="M199" s="28"/>
    </row>
    <row r="200" spans="1:13" ht="60" customHeight="1" x14ac:dyDescent="0.2">
      <c r="A200" s="38"/>
      <c r="B200" s="38"/>
      <c r="C200" s="38"/>
      <c r="D200" s="38"/>
      <c r="E200" s="38"/>
      <c r="F200" s="38"/>
      <c r="G200" s="38"/>
      <c r="H200" s="38"/>
      <c r="I200" s="85"/>
      <c r="J200" s="38"/>
      <c r="K200" s="38"/>
    </row>
    <row r="201" spans="1:13" ht="69.95" customHeight="1" x14ac:dyDescent="0.2">
      <c r="A201" s="127" t="s">
        <v>570</v>
      </c>
      <c r="B201" s="128"/>
      <c r="C201" s="128"/>
      <c r="D201" s="128"/>
      <c r="E201" s="128"/>
      <c r="F201" s="128"/>
      <c r="G201" s="128"/>
      <c r="H201" s="128"/>
      <c r="I201" s="128"/>
      <c r="J201" s="128"/>
      <c r="K201" s="128"/>
    </row>
    <row r="204" spans="1:13" ht="15.75" customHeight="1" x14ac:dyDescent="0.2"/>
  </sheetData>
  <mergeCells count="18">
    <mergeCell ref="A199:C199"/>
    <mergeCell ref="F199:G199"/>
    <mergeCell ref="H199:K199"/>
    <mergeCell ref="A201:K201"/>
    <mergeCell ref="A3:K3"/>
    <mergeCell ref="A197:C197"/>
    <mergeCell ref="F197:G197"/>
    <mergeCell ref="H197:K197"/>
    <mergeCell ref="A198:C198"/>
    <mergeCell ref="F198:G198"/>
    <mergeCell ref="H198:K198"/>
    <mergeCell ref="B1:C1"/>
    <mergeCell ref="E1:F1"/>
    <mergeCell ref="G1:H1"/>
    <mergeCell ref="J1:K1"/>
    <mergeCell ref="E2:F2"/>
    <mergeCell ref="G2:H2"/>
    <mergeCell ref="J2:K2"/>
  </mergeCells>
  <pageMargins left="0.5" right="0.5" top="1" bottom="1" header="0.5" footer="0.5"/>
  <pageSetup paperSize="9" scale="79" fitToHeight="0" orientation="landscape" r:id="rId1"/>
  <headerFooter>
    <oddHeader>&amp;L &amp;CMINISTÉRIO DA FAZENDA
RECEITA FEDERAL DO BRASIL</oddHeader>
    <oddFooter xml:space="preserve">&amp;L &amp;C
      mercia.freitas@rfb.gov.br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OutlineSymbols="0" topLeftCell="D19" zoomScaleNormal="100" workbookViewId="0">
      <selection activeCell="E34" sqref="E34"/>
    </sheetView>
  </sheetViews>
  <sheetFormatPr defaultRowHeight="14.25" x14ac:dyDescent="0.2"/>
  <cols>
    <col min="1" max="2" width="10" style="1" bestFit="1" customWidth="1"/>
    <col min="3" max="3" width="13.25" style="1" bestFit="1" customWidth="1"/>
    <col min="4" max="4" width="60" style="1" bestFit="1" customWidth="1"/>
    <col min="5" max="6" width="13" style="1" bestFit="1" customWidth="1"/>
    <col min="7" max="7" width="10.75" style="1" bestFit="1" customWidth="1"/>
    <col min="8" max="8" width="9" style="1"/>
    <col min="9" max="9" width="9.375" style="1" customWidth="1"/>
    <col min="10" max="11" width="9" style="1"/>
    <col min="12" max="12" width="9.875" style="1" bestFit="1" customWidth="1"/>
    <col min="13" max="14" width="9" style="1"/>
    <col min="15" max="15" width="9.875" bestFit="1" customWidth="1"/>
  </cols>
  <sheetData>
    <row r="1" spans="1:15" ht="58.5" customHeight="1" x14ac:dyDescent="0.2">
      <c r="A1" s="138" t="s">
        <v>0</v>
      </c>
      <c r="B1" s="138"/>
      <c r="C1" s="138"/>
      <c r="D1" s="98" t="s">
        <v>1</v>
      </c>
      <c r="E1" s="135"/>
      <c r="F1" s="136"/>
      <c r="G1" s="142"/>
      <c r="H1" s="142"/>
      <c r="I1" s="142"/>
      <c r="J1" s="142"/>
      <c r="K1" s="142"/>
      <c r="L1" s="142"/>
      <c r="M1" s="142"/>
      <c r="N1" s="142"/>
    </row>
    <row r="2" spans="1:15" ht="57.75" customHeight="1" x14ac:dyDescent="0.2">
      <c r="A2" s="139"/>
      <c r="B2" s="140"/>
      <c r="C2" s="141"/>
      <c r="D2" s="98" t="s">
        <v>5</v>
      </c>
      <c r="E2" s="132"/>
      <c r="F2" s="137"/>
      <c r="G2" s="142"/>
      <c r="H2" s="142"/>
      <c r="I2" s="142"/>
      <c r="J2" s="142"/>
      <c r="K2" s="142"/>
      <c r="L2" s="142"/>
      <c r="M2" s="142"/>
      <c r="N2" s="142"/>
    </row>
    <row r="3" spans="1:15" ht="15" customHeight="1" x14ac:dyDescent="0.2">
      <c r="A3" s="129" t="s">
        <v>571</v>
      </c>
      <c r="B3" s="130"/>
      <c r="C3" s="130"/>
      <c r="D3" s="130"/>
      <c r="E3" s="130"/>
      <c r="F3" s="131"/>
      <c r="G3" s="143"/>
      <c r="H3" s="143"/>
      <c r="I3" s="143"/>
      <c r="J3" s="143"/>
      <c r="K3" s="143"/>
      <c r="L3" s="143"/>
      <c r="M3" s="143"/>
      <c r="N3" s="143"/>
    </row>
    <row r="4" spans="1:15" ht="30" customHeight="1" x14ac:dyDescent="0.2">
      <c r="A4" s="99" t="s">
        <v>9</v>
      </c>
      <c r="B4" s="100" t="s">
        <v>10</v>
      </c>
      <c r="C4" s="99" t="s">
        <v>11</v>
      </c>
      <c r="D4" s="99" t="s">
        <v>12</v>
      </c>
      <c r="E4" s="100" t="s">
        <v>572</v>
      </c>
      <c r="F4" s="100" t="s">
        <v>19</v>
      </c>
      <c r="G4" s="134">
        <v>30</v>
      </c>
      <c r="H4" s="134"/>
      <c r="I4" s="134">
        <f>G4+30</f>
        <v>60</v>
      </c>
      <c r="J4" s="134"/>
      <c r="K4" s="134">
        <f>I4+30</f>
        <v>90</v>
      </c>
      <c r="L4" s="134"/>
      <c r="M4" s="134">
        <f>K4+30</f>
        <v>120</v>
      </c>
      <c r="N4" s="134"/>
    </row>
    <row r="5" spans="1:15" ht="30" customHeight="1" x14ac:dyDescent="0.2">
      <c r="A5" s="108" t="s">
        <v>20</v>
      </c>
      <c r="B5" s="108"/>
      <c r="C5" s="108"/>
      <c r="D5" s="108" t="s">
        <v>21</v>
      </c>
      <c r="E5" s="109">
        <f>'1-Orçamento Sintético '!J5</f>
        <v>0</v>
      </c>
      <c r="F5" s="45">
        <v>1.0225363817016908E-2</v>
      </c>
      <c r="G5" s="46">
        <f>E5</f>
        <v>0</v>
      </c>
      <c r="H5" s="47">
        <v>1</v>
      </c>
      <c r="I5" s="40"/>
      <c r="J5" s="29"/>
      <c r="K5" s="40"/>
      <c r="L5" s="29"/>
      <c r="M5" s="40"/>
      <c r="N5" s="29"/>
    </row>
    <row r="6" spans="1:15" ht="30" customHeight="1" x14ac:dyDescent="0.2">
      <c r="A6" s="108" t="s">
        <v>42</v>
      </c>
      <c r="B6" s="108"/>
      <c r="C6" s="108"/>
      <c r="D6" s="108" t="s">
        <v>43</v>
      </c>
      <c r="E6" s="109">
        <f>'1-Orçamento Sintético '!J11</f>
        <v>0</v>
      </c>
      <c r="F6" s="45">
        <v>0.1099968509830857</v>
      </c>
      <c r="G6" s="48">
        <f>E6/4</f>
        <v>0</v>
      </c>
      <c r="H6" s="47">
        <v>0.25</v>
      </c>
      <c r="I6" s="49">
        <f>E6/4</f>
        <v>0</v>
      </c>
      <c r="J6" s="47">
        <v>0.25</v>
      </c>
      <c r="K6" s="48">
        <f>E6/4</f>
        <v>0</v>
      </c>
      <c r="L6" s="47">
        <v>0.25</v>
      </c>
      <c r="M6" s="48">
        <f>E6/4</f>
        <v>0</v>
      </c>
      <c r="N6" s="47">
        <v>0.25</v>
      </c>
      <c r="O6" s="27"/>
    </row>
    <row r="7" spans="1:15" ht="30" customHeight="1" x14ac:dyDescent="0.2">
      <c r="A7" s="108" t="s">
        <v>100</v>
      </c>
      <c r="B7" s="108"/>
      <c r="C7" s="108"/>
      <c r="D7" s="108" t="s">
        <v>101</v>
      </c>
      <c r="E7" s="109">
        <f>'1-Orçamento Sintético '!J30</f>
        <v>0</v>
      </c>
      <c r="F7" s="45">
        <v>9.8784499083935468E-2</v>
      </c>
      <c r="G7" s="50"/>
      <c r="H7" s="29"/>
      <c r="I7" s="49">
        <f>E7/2</f>
        <v>0</v>
      </c>
      <c r="J7" s="47">
        <v>0.5</v>
      </c>
      <c r="K7" s="48">
        <f>E7/2</f>
        <v>0</v>
      </c>
      <c r="L7" s="47">
        <v>0.5</v>
      </c>
      <c r="M7" s="40"/>
      <c r="N7" s="47"/>
    </row>
    <row r="8" spans="1:15" ht="30" customHeight="1" x14ac:dyDescent="0.2">
      <c r="A8" s="108" t="s">
        <v>130</v>
      </c>
      <c r="B8" s="108"/>
      <c r="C8" s="108"/>
      <c r="D8" s="108" t="s">
        <v>131</v>
      </c>
      <c r="E8" s="109">
        <f>'1-Orçamento Sintético '!J40</f>
        <v>0</v>
      </c>
      <c r="F8" s="45">
        <v>4.5496054960757274E-4</v>
      </c>
      <c r="G8" s="50"/>
      <c r="H8" s="29"/>
      <c r="I8" s="49">
        <f>E8</f>
        <v>0</v>
      </c>
      <c r="J8" s="47">
        <v>1</v>
      </c>
      <c r="K8" s="50"/>
      <c r="L8" s="29"/>
      <c r="M8" s="50"/>
      <c r="N8" s="29"/>
    </row>
    <row r="9" spans="1:15" ht="30" customHeight="1" x14ac:dyDescent="0.2">
      <c r="A9" s="108" t="s">
        <v>135</v>
      </c>
      <c r="B9" s="108"/>
      <c r="C9" s="108"/>
      <c r="D9" s="108" t="s">
        <v>136</v>
      </c>
      <c r="E9" s="109">
        <f>'1-Orçamento Sintético '!J42</f>
        <v>0</v>
      </c>
      <c r="F9" s="45">
        <v>7.3683765442022703E-3</v>
      </c>
      <c r="G9" s="50"/>
      <c r="H9" s="29"/>
      <c r="I9" s="50"/>
      <c r="J9" s="29"/>
      <c r="K9" s="49">
        <f>E9</f>
        <v>0</v>
      </c>
      <c r="L9" s="51">
        <v>1</v>
      </c>
      <c r="M9" s="50"/>
      <c r="N9" s="29"/>
    </row>
    <row r="10" spans="1:15" ht="30" customHeight="1" x14ac:dyDescent="0.2">
      <c r="A10" s="108" t="s">
        <v>149</v>
      </c>
      <c r="B10" s="108"/>
      <c r="C10" s="108"/>
      <c r="D10" s="108" t="s">
        <v>150</v>
      </c>
      <c r="E10" s="109">
        <f>'1-Orçamento Sintético '!J47</f>
        <v>0</v>
      </c>
      <c r="F10" s="45">
        <v>3.9933503192194041E-3</v>
      </c>
      <c r="G10" s="50"/>
      <c r="H10" s="29"/>
      <c r="I10" s="49">
        <f>E10</f>
        <v>0</v>
      </c>
      <c r="J10" s="47">
        <v>1</v>
      </c>
      <c r="K10" s="50"/>
      <c r="L10" s="29"/>
      <c r="M10" s="50"/>
      <c r="N10" s="29"/>
    </row>
    <row r="11" spans="1:15" ht="30" customHeight="1" x14ac:dyDescent="0.2">
      <c r="A11" s="108" t="s">
        <v>258</v>
      </c>
      <c r="B11" s="108"/>
      <c r="C11" s="108"/>
      <c r="D11" s="108" t="s">
        <v>259</v>
      </c>
      <c r="E11" s="109">
        <f>'1-Orçamento Sintético '!J85</f>
        <v>0</v>
      </c>
      <c r="F11" s="45">
        <v>1.3653748544394476E-2</v>
      </c>
      <c r="G11" s="50"/>
      <c r="H11" s="29"/>
      <c r="I11" s="49">
        <f>E11/2</f>
        <v>0</v>
      </c>
      <c r="J11" s="47">
        <v>0.5</v>
      </c>
      <c r="K11" s="49">
        <f>E11/2</f>
        <v>0</v>
      </c>
      <c r="L11" s="47">
        <v>0.5</v>
      </c>
      <c r="M11" s="50"/>
      <c r="N11" s="47"/>
    </row>
    <row r="12" spans="1:15" ht="30" customHeight="1" x14ac:dyDescent="0.2">
      <c r="A12" s="108" t="s">
        <v>367</v>
      </c>
      <c r="B12" s="108"/>
      <c r="C12" s="108"/>
      <c r="D12" s="108" t="s">
        <v>368</v>
      </c>
      <c r="E12" s="109">
        <f>'1-Orçamento Sintético '!J123</f>
        <v>0</v>
      </c>
      <c r="F12" s="45">
        <v>2.006325837934711E-2</v>
      </c>
      <c r="G12" s="50"/>
      <c r="H12" s="29"/>
      <c r="I12" s="49">
        <f>E12/2</f>
        <v>0</v>
      </c>
      <c r="J12" s="47">
        <v>0.5</v>
      </c>
      <c r="K12" s="49">
        <f>E12/2</f>
        <v>0</v>
      </c>
      <c r="L12" s="47">
        <v>0.5</v>
      </c>
      <c r="M12" s="50"/>
      <c r="N12" s="47"/>
    </row>
    <row r="13" spans="1:15" ht="30" customHeight="1" x14ac:dyDescent="0.2">
      <c r="A13" s="108" t="s">
        <v>399</v>
      </c>
      <c r="B13" s="108"/>
      <c r="C13" s="108"/>
      <c r="D13" s="108" t="s">
        <v>400</v>
      </c>
      <c r="E13" s="109">
        <f>'1-Orçamento Sintético '!J134</f>
        <v>0</v>
      </c>
      <c r="F13" s="45">
        <v>2.1185344421057076E-3</v>
      </c>
      <c r="G13" s="50"/>
      <c r="H13" s="29"/>
      <c r="I13" s="49">
        <f>E13</f>
        <v>0</v>
      </c>
      <c r="J13" s="47">
        <v>1</v>
      </c>
      <c r="K13" s="50"/>
      <c r="L13" s="29"/>
      <c r="M13" s="50"/>
      <c r="N13" s="29"/>
    </row>
    <row r="14" spans="1:15" ht="30" customHeight="1" x14ac:dyDescent="0.2">
      <c r="A14" s="108" t="s">
        <v>416</v>
      </c>
      <c r="B14" s="108"/>
      <c r="C14" s="108"/>
      <c r="D14" s="108" t="s">
        <v>417</v>
      </c>
      <c r="E14" s="109">
        <f>'1-Orçamento Sintético '!J140</f>
        <v>0</v>
      </c>
      <c r="F14" s="45">
        <v>1.1548510464236853E-3</v>
      </c>
      <c r="G14" s="50"/>
      <c r="H14" s="29"/>
      <c r="I14" s="49">
        <f>E14</f>
        <v>0</v>
      </c>
      <c r="J14" s="47">
        <v>1</v>
      </c>
      <c r="K14" s="50"/>
      <c r="L14" s="29"/>
      <c r="M14" s="50"/>
      <c r="N14" s="29"/>
    </row>
    <row r="15" spans="1:15" ht="30" customHeight="1" x14ac:dyDescent="0.2">
      <c r="A15" s="108" t="s">
        <v>427</v>
      </c>
      <c r="B15" s="108"/>
      <c r="C15" s="108"/>
      <c r="D15" s="108" t="s">
        <v>428</v>
      </c>
      <c r="E15" s="109">
        <f>'1-Orçamento Sintético '!J144</f>
        <v>0</v>
      </c>
      <c r="F15" s="45">
        <v>3.0422826040495125E-2</v>
      </c>
      <c r="G15" s="50"/>
      <c r="H15" s="29"/>
      <c r="I15" s="49">
        <f>E15/2</f>
        <v>0</v>
      </c>
      <c r="J15" s="47">
        <v>0.5</v>
      </c>
      <c r="K15" s="49">
        <f>E15/2</f>
        <v>0</v>
      </c>
      <c r="L15" s="47">
        <v>0.5</v>
      </c>
      <c r="M15" s="50"/>
      <c r="N15" s="47"/>
    </row>
    <row r="16" spans="1:15" ht="30" customHeight="1" x14ac:dyDescent="0.2">
      <c r="A16" s="108" t="s">
        <v>436</v>
      </c>
      <c r="B16" s="108"/>
      <c r="C16" s="108"/>
      <c r="D16" s="108" t="s">
        <v>437</v>
      </c>
      <c r="E16" s="109">
        <f>'1-Orçamento Sintético '!J148</f>
        <v>0</v>
      </c>
      <c r="F16" s="45">
        <v>0.31264554973649838</v>
      </c>
      <c r="G16" s="50"/>
      <c r="H16" s="29"/>
      <c r="I16" s="49">
        <f>E16/3</f>
        <v>0</v>
      </c>
      <c r="J16" s="47">
        <v>0.33333333333333337</v>
      </c>
      <c r="K16" s="49">
        <f>E16/3</f>
        <v>0</v>
      </c>
      <c r="L16" s="47">
        <v>0.33333333333333337</v>
      </c>
      <c r="M16" s="49">
        <f>E16/3</f>
        <v>0</v>
      </c>
      <c r="N16" s="47">
        <v>0.33333333333333337</v>
      </c>
      <c r="O16" s="28"/>
    </row>
    <row r="17" spans="1:16" ht="30" customHeight="1" x14ac:dyDescent="0.2">
      <c r="A17" s="108" t="s">
        <v>468</v>
      </c>
      <c r="B17" s="108"/>
      <c r="C17" s="108"/>
      <c r="D17" s="108" t="s">
        <v>469</v>
      </c>
      <c r="E17" s="109">
        <f>'1-Orçamento Sintético '!J159</f>
        <v>0</v>
      </c>
      <c r="F17" s="45">
        <v>1.5939684471850908E-2</v>
      </c>
      <c r="G17" s="50"/>
      <c r="H17" s="29"/>
      <c r="I17" s="49">
        <f>E17</f>
        <v>0</v>
      </c>
      <c r="J17" s="47">
        <v>1</v>
      </c>
      <c r="K17" s="50"/>
      <c r="L17" s="29"/>
      <c r="M17" s="50"/>
      <c r="N17" s="29"/>
    </row>
    <row r="18" spans="1:16" ht="30" customHeight="1" x14ac:dyDescent="0.2">
      <c r="A18" s="108" t="s">
        <v>485</v>
      </c>
      <c r="B18" s="108"/>
      <c r="C18" s="108"/>
      <c r="D18" s="108" t="s">
        <v>486</v>
      </c>
      <c r="E18" s="109">
        <f>'1-Orçamento Sintético '!J165</f>
        <v>0</v>
      </c>
      <c r="F18" s="45">
        <v>3.0509526396278082E-3</v>
      </c>
      <c r="G18" s="50"/>
      <c r="H18" s="29"/>
      <c r="I18" s="50"/>
      <c r="J18" s="29"/>
      <c r="K18" s="49">
        <f>E18</f>
        <v>0</v>
      </c>
      <c r="L18" s="47">
        <v>1</v>
      </c>
      <c r="M18" s="50"/>
      <c r="N18" s="47"/>
    </row>
    <row r="19" spans="1:16" ht="30" customHeight="1" x14ac:dyDescent="0.2">
      <c r="A19" s="108" t="s">
        <v>490</v>
      </c>
      <c r="B19" s="108"/>
      <c r="C19" s="108"/>
      <c r="D19" s="108" t="s">
        <v>491</v>
      </c>
      <c r="E19" s="109">
        <f>'1-Orçamento Sintético '!J167</f>
        <v>0</v>
      </c>
      <c r="F19" s="45">
        <v>5.0484065449481353E-3</v>
      </c>
      <c r="G19" s="50"/>
      <c r="H19" s="29"/>
      <c r="I19" s="50"/>
      <c r="J19" s="29"/>
      <c r="K19" s="49">
        <f>E19</f>
        <v>0</v>
      </c>
      <c r="L19" s="47">
        <v>1</v>
      </c>
      <c r="M19" s="50"/>
      <c r="N19" s="47"/>
    </row>
    <row r="20" spans="1:16" ht="30" customHeight="1" x14ac:dyDescent="0.2">
      <c r="A20" s="108" t="s">
        <v>495</v>
      </c>
      <c r="B20" s="108"/>
      <c r="C20" s="108"/>
      <c r="D20" s="108" t="s">
        <v>496</v>
      </c>
      <c r="E20" s="109">
        <f>'1-Orçamento Sintético '!J169</f>
        <v>0</v>
      </c>
      <c r="F20" s="45">
        <v>9.1971310546541622E-3</v>
      </c>
      <c r="G20" s="40"/>
      <c r="H20" s="29"/>
      <c r="I20" s="49">
        <f>E20/2</f>
        <v>0</v>
      </c>
      <c r="J20" s="47">
        <v>0.5</v>
      </c>
      <c r="K20" s="49">
        <f>E20/2</f>
        <v>0</v>
      </c>
      <c r="L20" s="47">
        <v>0.5</v>
      </c>
      <c r="M20" s="50"/>
      <c r="N20" s="47"/>
    </row>
    <row r="21" spans="1:16" ht="30" customHeight="1" x14ac:dyDescent="0.2">
      <c r="A21" s="108" t="s">
        <v>530</v>
      </c>
      <c r="B21" s="108"/>
      <c r="C21" s="108"/>
      <c r="D21" s="108" t="s">
        <v>531</v>
      </c>
      <c r="E21" s="109">
        <f>'1-Orçamento Sintético '!J181</f>
        <v>0</v>
      </c>
      <c r="F21" s="45">
        <v>0.15726062986452882</v>
      </c>
      <c r="G21" s="40"/>
      <c r="H21" s="29"/>
      <c r="I21" s="29"/>
      <c r="J21" s="29"/>
      <c r="K21" s="49">
        <f>E21/2</f>
        <v>0</v>
      </c>
      <c r="L21" s="47">
        <v>0.5</v>
      </c>
      <c r="M21" s="49">
        <f>E21/2</f>
        <v>0</v>
      </c>
      <c r="N21" s="47">
        <v>0.5</v>
      </c>
    </row>
    <row r="22" spans="1:16" ht="30" customHeight="1" thickBot="1" x14ac:dyDescent="0.25">
      <c r="A22" s="108" t="s">
        <v>547</v>
      </c>
      <c r="B22" s="108"/>
      <c r="C22" s="108"/>
      <c r="D22" s="108" t="s">
        <v>548</v>
      </c>
      <c r="E22" s="109">
        <f>'1-Orçamento Sintético '!J188</f>
        <v>0</v>
      </c>
      <c r="F22" s="45">
        <v>9.0863184242755465E-3</v>
      </c>
      <c r="G22" s="40"/>
      <c r="H22" s="29"/>
      <c r="I22" s="50"/>
      <c r="J22" s="29"/>
      <c r="K22" s="29"/>
      <c r="L22" s="29"/>
      <c r="M22" s="49">
        <f>E22</f>
        <v>0</v>
      </c>
      <c r="N22" s="47">
        <v>1</v>
      </c>
    </row>
    <row r="23" spans="1:16" ht="15" thickBot="1" x14ac:dyDescent="0.25">
      <c r="A23" s="52"/>
      <c r="B23" s="53"/>
      <c r="C23" s="53"/>
      <c r="D23" s="54" t="s">
        <v>573</v>
      </c>
      <c r="E23" s="55">
        <f>SUM(E5:E22)</f>
        <v>0</v>
      </c>
      <c r="F23" s="56">
        <f ca="1">SUM(F5:F29)</f>
        <v>101</v>
      </c>
      <c r="G23" s="57"/>
      <c r="I23" s="57"/>
      <c r="K23" s="57"/>
      <c r="M23" s="57"/>
    </row>
    <row r="24" spans="1:16" x14ac:dyDescent="0.2">
      <c r="A24" s="123"/>
      <c r="B24" s="123"/>
      <c r="C24" s="123"/>
      <c r="D24" s="37"/>
      <c r="E24" s="123"/>
      <c r="F24" s="123"/>
      <c r="G24" s="57"/>
      <c r="I24" s="57"/>
      <c r="K24" s="57"/>
      <c r="M24" s="57"/>
    </row>
    <row r="25" spans="1:16" x14ac:dyDescent="0.2">
      <c r="A25" s="123"/>
      <c r="B25" s="123"/>
      <c r="C25" s="123"/>
      <c r="D25" s="37"/>
      <c r="E25" s="123"/>
      <c r="F25" s="123"/>
      <c r="G25" s="57"/>
      <c r="I25" s="57"/>
      <c r="K25" s="57"/>
      <c r="M25" s="57"/>
    </row>
    <row r="26" spans="1:16" x14ac:dyDescent="0.2">
      <c r="A26" s="123"/>
      <c r="B26" s="123"/>
      <c r="C26" s="123"/>
      <c r="D26" s="37"/>
      <c r="E26" s="123"/>
      <c r="F26" s="123"/>
      <c r="G26" s="49">
        <f>SUM(G5:G22)</f>
        <v>0</v>
      </c>
      <c r="H26" s="47" t="e">
        <f>G26/E23</f>
        <v>#DIV/0!</v>
      </c>
      <c r="I26" s="49">
        <f>SUM(I5:I22)</f>
        <v>0</v>
      </c>
      <c r="J26" s="47" t="e">
        <f>I26/E23</f>
        <v>#DIV/0!</v>
      </c>
      <c r="K26" s="49">
        <f>SUM(K5:K22)</f>
        <v>0</v>
      </c>
      <c r="L26" s="47" t="e">
        <f>K26/E23</f>
        <v>#DIV/0!</v>
      </c>
      <c r="M26" s="49">
        <f>SUM(M5:M22)</f>
        <v>0</v>
      </c>
      <c r="N26" s="47" t="e">
        <f>M26/E23</f>
        <v>#DIV/0!</v>
      </c>
    </row>
    <row r="27" spans="1:16" x14ac:dyDescent="0.2">
      <c r="A27" s="38"/>
      <c r="B27" s="38"/>
      <c r="C27" s="38"/>
      <c r="D27" s="38"/>
      <c r="E27" s="38"/>
      <c r="F27" s="38"/>
      <c r="G27" s="40">
        <f>G26</f>
        <v>0</v>
      </c>
      <c r="H27" s="47" t="e">
        <f>H26</f>
        <v>#DIV/0!</v>
      </c>
      <c r="I27" s="40">
        <f>G27+I26</f>
        <v>0</v>
      </c>
      <c r="J27" s="47" t="e">
        <f>J26+H27</f>
        <v>#DIV/0!</v>
      </c>
      <c r="K27" s="40">
        <f>I27+K26</f>
        <v>0</v>
      </c>
      <c r="L27" s="47" t="e">
        <f>J27+L26</f>
        <v>#DIV/0!</v>
      </c>
      <c r="M27" s="40">
        <f>K27+M26</f>
        <v>0</v>
      </c>
      <c r="N27" s="47" t="e">
        <f>L27+N26</f>
        <v>#DIV/0!</v>
      </c>
    </row>
    <row r="29" spans="1:16" s="32" customFormat="1" ht="30" customHeight="1" x14ac:dyDescent="0.2">
      <c r="A29" s="58" t="s">
        <v>554</v>
      </c>
      <c r="B29" s="58"/>
      <c r="C29" s="58"/>
      <c r="D29" s="58" t="s">
        <v>555</v>
      </c>
      <c r="E29" s="59">
        <f>'1-Orçamento Sintético '!J191</f>
        <v>0</v>
      </c>
      <c r="F29" s="60">
        <v>0.18953470751378279</v>
      </c>
      <c r="G29" s="61">
        <f>E29*0.05</f>
        <v>0</v>
      </c>
      <c r="H29" s="62">
        <v>0.05</v>
      </c>
      <c r="I29" s="61">
        <f>E29*0.3</f>
        <v>0</v>
      </c>
      <c r="J29" s="62">
        <v>0.3</v>
      </c>
      <c r="K29" s="61">
        <f>E29*0.4</f>
        <v>0</v>
      </c>
      <c r="L29" s="62">
        <v>0.4</v>
      </c>
      <c r="M29" s="61">
        <f>E29*0.25</f>
        <v>0</v>
      </c>
      <c r="N29" s="62">
        <v>0.25</v>
      </c>
      <c r="O29" s="30"/>
      <c r="P29" s="31"/>
    </row>
    <row r="32" spans="1:16" x14ac:dyDescent="0.2">
      <c r="D32" s="63" t="s">
        <v>573</v>
      </c>
      <c r="E32" s="64">
        <f>E23</f>
        <v>0</v>
      </c>
      <c r="F32" s="47" t="e">
        <f>E32/E34</f>
        <v>#DIV/0!</v>
      </c>
      <c r="O32" s="28"/>
    </row>
    <row r="33" spans="1:15" x14ac:dyDescent="0.2">
      <c r="D33" s="65" t="s">
        <v>555</v>
      </c>
      <c r="E33" s="40">
        <f>E29</f>
        <v>0</v>
      </c>
      <c r="F33" s="47" t="e">
        <f>E33/E34</f>
        <v>#DIV/0!</v>
      </c>
      <c r="O33" s="28"/>
    </row>
    <row r="34" spans="1:15" x14ac:dyDescent="0.2">
      <c r="A34" s="66"/>
      <c r="B34" s="66"/>
      <c r="C34" s="66"/>
      <c r="D34" s="67" t="s">
        <v>574</v>
      </c>
      <c r="E34" s="68">
        <f>E32+E33</f>
        <v>0</v>
      </c>
      <c r="F34" s="69" t="e">
        <f>F32+F33</f>
        <v>#DIV/0!</v>
      </c>
    </row>
    <row r="35" spans="1:15" x14ac:dyDescent="0.2">
      <c r="H35" s="57"/>
    </row>
  </sheetData>
  <mergeCells count="17">
    <mergeCell ref="A24:C24"/>
    <mergeCell ref="E24:F24"/>
    <mergeCell ref="A25:C25"/>
    <mergeCell ref="E25:F25"/>
    <mergeCell ref="A26:C26"/>
    <mergeCell ref="E26:F26"/>
    <mergeCell ref="K4:L4"/>
    <mergeCell ref="M4:N4"/>
    <mergeCell ref="E1:F1"/>
    <mergeCell ref="E2:F2"/>
    <mergeCell ref="A3:F3"/>
    <mergeCell ref="G4:H4"/>
    <mergeCell ref="I4:J4"/>
    <mergeCell ref="A1:C1"/>
    <mergeCell ref="A2:C2"/>
    <mergeCell ref="G1:N2"/>
    <mergeCell ref="G3:N3"/>
  </mergeCells>
  <pageMargins left="0.5" right="0.5" top="1" bottom="1" header="0.5" footer="0.5"/>
  <pageSetup paperSize="9" scale="65" fitToHeight="0" orientation="landscape" r:id="rId1"/>
  <headerFooter>
    <oddHeader>&amp;L &amp;CMINISTÉRIO DA FAZENDA
RECEITA FEDERAL DO BRASIL</oddHeader>
    <oddFooter xml:space="preserve">&amp;L &amp;C
      mercia.freitas@rfb.gov.br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3"/>
  <sheetViews>
    <sheetView topLeftCell="A318" workbookViewId="0">
      <selection activeCell="G334" sqref="G334"/>
    </sheetView>
  </sheetViews>
  <sheetFormatPr defaultRowHeight="14.25" x14ac:dyDescent="0.2"/>
  <cols>
    <col min="1" max="1" width="10" style="1" bestFit="1" customWidth="1"/>
    <col min="2" max="2" width="12" style="1" bestFit="1" customWidth="1"/>
    <col min="3" max="3" width="10" style="1" bestFit="1" customWidth="1"/>
    <col min="4" max="4" width="12.25" style="1" customWidth="1"/>
    <col min="5" max="5" width="15" style="1" bestFit="1" customWidth="1"/>
    <col min="6" max="8" width="12" style="1" bestFit="1" customWidth="1"/>
    <col min="9" max="9" width="13" style="1" bestFit="1" customWidth="1"/>
    <col min="10" max="10" width="14" style="1" bestFit="1" customWidth="1"/>
    <col min="11" max="11" width="13.25" style="1" bestFit="1" customWidth="1"/>
  </cols>
  <sheetData>
    <row r="1" spans="1:11" x14ac:dyDescent="0.2">
      <c r="A1" s="86"/>
      <c r="B1" s="86"/>
      <c r="C1" s="132" t="s">
        <v>575</v>
      </c>
      <c r="D1" s="132"/>
      <c r="E1" s="132" t="s">
        <v>2</v>
      </c>
      <c r="F1" s="132"/>
      <c r="G1" s="132" t="s">
        <v>576</v>
      </c>
      <c r="H1" s="132"/>
      <c r="I1" s="132" t="s">
        <v>4</v>
      </c>
      <c r="J1" s="132"/>
    </row>
    <row r="2" spans="1:11" x14ac:dyDescent="0.2">
      <c r="A2" s="86"/>
      <c r="B2" s="86"/>
      <c r="C2" s="132" t="s">
        <v>577</v>
      </c>
      <c r="D2" s="132"/>
      <c r="E2" s="132" t="s">
        <v>6</v>
      </c>
      <c r="F2" s="132"/>
      <c r="G2" s="132" t="s">
        <v>578</v>
      </c>
      <c r="H2" s="132"/>
      <c r="I2" s="132" t="s">
        <v>7</v>
      </c>
      <c r="J2" s="132"/>
    </row>
    <row r="3" spans="1:11" x14ac:dyDescent="0.2">
      <c r="A3" s="144" t="s">
        <v>579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1" ht="22.5" x14ac:dyDescent="0.2">
      <c r="A4" s="93" t="s">
        <v>20</v>
      </c>
      <c r="B4" s="93"/>
      <c r="C4" s="93"/>
      <c r="D4" s="93" t="s">
        <v>21</v>
      </c>
      <c r="E4" s="93"/>
      <c r="F4" s="145"/>
      <c r="G4" s="145"/>
      <c r="H4" s="70"/>
      <c r="I4" s="93"/>
      <c r="J4" s="71"/>
    </row>
    <row r="5" spans="1:11" x14ac:dyDescent="0.2">
      <c r="A5" s="91" t="s">
        <v>22</v>
      </c>
      <c r="B5" s="33" t="s">
        <v>10</v>
      </c>
      <c r="C5" s="91" t="s">
        <v>11</v>
      </c>
      <c r="D5" s="91" t="s">
        <v>12</v>
      </c>
      <c r="E5" s="146" t="s">
        <v>580</v>
      </c>
      <c r="F5" s="146"/>
      <c r="G5" s="34" t="s">
        <v>13</v>
      </c>
      <c r="H5" s="33" t="s">
        <v>14</v>
      </c>
      <c r="I5" s="33" t="s">
        <v>581</v>
      </c>
      <c r="J5" s="33" t="s">
        <v>15</v>
      </c>
      <c r="K5" s="33" t="s">
        <v>572</v>
      </c>
    </row>
    <row r="6" spans="1:11" x14ac:dyDescent="0.2">
      <c r="A6" s="92" t="s">
        <v>582</v>
      </c>
      <c r="B6" s="94" t="s">
        <v>23</v>
      </c>
      <c r="C6" s="95" t="s">
        <v>24</v>
      </c>
      <c r="D6" s="92" t="s">
        <v>25</v>
      </c>
      <c r="E6" s="147" t="s">
        <v>583</v>
      </c>
      <c r="F6" s="147"/>
      <c r="G6" s="36" t="s">
        <v>26</v>
      </c>
      <c r="H6" s="72">
        <v>1</v>
      </c>
      <c r="I6" s="39"/>
      <c r="J6" s="39">
        <v>0</v>
      </c>
      <c r="K6" s="39">
        <f>K8+K7</f>
        <v>571.66000000000008</v>
      </c>
    </row>
    <row r="7" spans="1:11" ht="112.5" x14ac:dyDescent="0.2">
      <c r="A7" s="88" t="s">
        <v>584</v>
      </c>
      <c r="B7" s="73" t="s">
        <v>585</v>
      </c>
      <c r="C7" s="88" t="s">
        <v>29</v>
      </c>
      <c r="D7" s="88" t="s">
        <v>586</v>
      </c>
      <c r="E7" s="148" t="s">
        <v>587</v>
      </c>
      <c r="F7" s="148"/>
      <c r="G7" s="74" t="s">
        <v>123</v>
      </c>
      <c r="H7" s="75">
        <v>180</v>
      </c>
      <c r="I7" s="75"/>
      <c r="J7" s="76">
        <v>2.97</v>
      </c>
      <c r="K7" s="39">
        <f t="shared" ref="K7:K8" si="0">J7*H7</f>
        <v>534.6</v>
      </c>
    </row>
    <row r="8" spans="1:11" ht="45" x14ac:dyDescent="0.2">
      <c r="A8" s="88" t="s">
        <v>584</v>
      </c>
      <c r="B8" s="73" t="s">
        <v>588</v>
      </c>
      <c r="C8" s="88" t="s">
        <v>29</v>
      </c>
      <c r="D8" s="88" t="s">
        <v>589</v>
      </c>
      <c r="E8" s="148" t="s">
        <v>590</v>
      </c>
      <c r="F8" s="148"/>
      <c r="G8" s="74" t="s">
        <v>559</v>
      </c>
      <c r="H8" s="75">
        <v>2</v>
      </c>
      <c r="I8" s="75"/>
      <c r="J8" s="76">
        <v>18.53</v>
      </c>
      <c r="K8" s="39">
        <f t="shared" si="0"/>
        <v>37.06</v>
      </c>
    </row>
    <row r="9" spans="1:11" x14ac:dyDescent="0.2">
      <c r="A9" s="90"/>
      <c r="B9" s="90"/>
      <c r="C9" s="90"/>
      <c r="D9" s="90"/>
      <c r="E9" s="90"/>
      <c r="F9" s="77"/>
      <c r="G9" s="90"/>
      <c r="H9" s="77"/>
      <c r="I9" s="90"/>
      <c r="J9" s="77"/>
      <c r="K9" s="57"/>
    </row>
    <row r="10" spans="1:11" x14ac:dyDescent="0.2">
      <c r="A10" s="90"/>
      <c r="B10" s="90"/>
      <c r="C10" s="90"/>
      <c r="D10" s="90"/>
      <c r="E10" s="90"/>
      <c r="F10" s="77"/>
      <c r="G10" s="90"/>
      <c r="H10" s="149"/>
      <c r="I10" s="149"/>
      <c r="J10" s="77"/>
    </row>
    <row r="11" spans="1:11" ht="15" thickBot="1" x14ac:dyDescent="0.25">
      <c r="A11" s="85"/>
      <c r="B11" s="85"/>
      <c r="C11" s="85"/>
      <c r="D11" s="85"/>
      <c r="E11" s="85"/>
      <c r="F11" s="85"/>
      <c r="G11" s="85"/>
      <c r="H11" s="78"/>
      <c r="I11" s="85"/>
      <c r="J11" s="87"/>
    </row>
    <row r="12" spans="1:11" ht="15" thickTop="1" x14ac:dyDescent="0.2">
      <c r="A12" s="79"/>
      <c r="B12" s="79"/>
      <c r="C12" s="79"/>
      <c r="D12" s="79"/>
      <c r="E12" s="79"/>
      <c r="F12" s="79"/>
      <c r="G12" s="79"/>
      <c r="H12" s="79"/>
      <c r="I12" s="79"/>
      <c r="J12" s="79"/>
    </row>
    <row r="13" spans="1:11" ht="23.25" thickBot="1" x14ac:dyDescent="0.25">
      <c r="A13" s="93" t="s">
        <v>42</v>
      </c>
      <c r="B13" s="93"/>
      <c r="C13" s="93"/>
      <c r="D13" s="93" t="s">
        <v>43</v>
      </c>
      <c r="E13" s="93"/>
      <c r="F13" s="145"/>
      <c r="G13" s="145"/>
      <c r="H13" s="70"/>
      <c r="I13" s="93"/>
      <c r="J13" s="71"/>
    </row>
    <row r="14" spans="1:11" ht="15" thickTop="1" x14ac:dyDescent="0.2">
      <c r="A14" s="79"/>
      <c r="B14" s="79"/>
      <c r="C14" s="79"/>
      <c r="D14" s="79"/>
      <c r="E14" s="79"/>
      <c r="F14" s="79"/>
      <c r="G14" s="79"/>
      <c r="H14" s="79"/>
      <c r="I14" s="79"/>
      <c r="J14" s="79"/>
    </row>
    <row r="15" spans="1:11" x14ac:dyDescent="0.2">
      <c r="A15" s="91" t="s">
        <v>72</v>
      </c>
      <c r="B15" s="33" t="s">
        <v>10</v>
      </c>
      <c r="C15" s="91" t="s">
        <v>11</v>
      </c>
      <c r="D15" s="91" t="s">
        <v>12</v>
      </c>
      <c r="E15" s="146" t="s">
        <v>580</v>
      </c>
      <c r="F15" s="146"/>
      <c r="G15" s="34" t="s">
        <v>13</v>
      </c>
      <c r="H15" s="33" t="s">
        <v>14</v>
      </c>
      <c r="I15" s="33" t="s">
        <v>581</v>
      </c>
      <c r="J15" s="33" t="s">
        <v>15</v>
      </c>
      <c r="K15" s="33" t="s">
        <v>572</v>
      </c>
    </row>
    <row r="16" spans="1:11" ht="90" x14ac:dyDescent="0.2">
      <c r="A16" s="92" t="s">
        <v>582</v>
      </c>
      <c r="B16" s="94" t="s">
        <v>73</v>
      </c>
      <c r="C16" s="95" t="s">
        <v>24</v>
      </c>
      <c r="D16" s="92" t="s">
        <v>74</v>
      </c>
      <c r="E16" s="147" t="s">
        <v>583</v>
      </c>
      <c r="F16" s="147"/>
      <c r="G16" s="36" t="s">
        <v>68</v>
      </c>
      <c r="H16" s="72">
        <v>1</v>
      </c>
      <c r="I16" s="39"/>
      <c r="J16" s="39"/>
      <c r="K16" s="39">
        <f>SUM(K17)</f>
        <v>227.02</v>
      </c>
    </row>
    <row r="17" spans="1:11" ht="56.25" x14ac:dyDescent="0.2">
      <c r="A17" s="88" t="s">
        <v>584</v>
      </c>
      <c r="B17" s="73" t="s">
        <v>591</v>
      </c>
      <c r="C17" s="88" t="s">
        <v>29</v>
      </c>
      <c r="D17" s="88" t="s">
        <v>592</v>
      </c>
      <c r="E17" s="148" t="s">
        <v>583</v>
      </c>
      <c r="F17" s="148"/>
      <c r="G17" s="74" t="s">
        <v>68</v>
      </c>
      <c r="H17" s="75">
        <v>1</v>
      </c>
      <c r="I17" s="75"/>
      <c r="J17" s="76">
        <v>227.02</v>
      </c>
      <c r="K17" s="76">
        <v>227.02</v>
      </c>
    </row>
    <row r="18" spans="1:11" x14ac:dyDescent="0.2">
      <c r="A18" s="90"/>
      <c r="B18" s="90"/>
      <c r="C18" s="90"/>
      <c r="D18" s="90"/>
      <c r="E18" s="90"/>
      <c r="F18" s="77"/>
      <c r="G18" s="90"/>
      <c r="H18" s="77"/>
      <c r="I18" s="90"/>
      <c r="J18" s="77"/>
    </row>
    <row r="19" spans="1:11" x14ac:dyDescent="0.2">
      <c r="A19" s="90"/>
      <c r="B19" s="90"/>
      <c r="C19" s="90"/>
      <c r="D19" s="90"/>
      <c r="E19" s="90"/>
      <c r="F19" s="77"/>
      <c r="G19" s="90"/>
      <c r="H19" s="149"/>
      <c r="I19" s="149"/>
      <c r="J19" s="77"/>
    </row>
    <row r="20" spans="1:11" ht="15" thickBot="1" x14ac:dyDescent="0.25">
      <c r="A20" s="85"/>
      <c r="B20" s="85"/>
      <c r="C20" s="85"/>
      <c r="D20" s="85"/>
      <c r="E20" s="85"/>
      <c r="F20" s="85"/>
      <c r="G20" s="85"/>
      <c r="H20" s="78"/>
      <c r="I20" s="85"/>
      <c r="J20" s="87"/>
    </row>
    <row r="21" spans="1:11" ht="15" thickTop="1" x14ac:dyDescent="0.2">
      <c r="A21" s="79"/>
      <c r="B21" s="79"/>
      <c r="C21" s="79"/>
      <c r="D21" s="79"/>
      <c r="E21" s="79"/>
      <c r="F21" s="79"/>
      <c r="G21" s="79"/>
      <c r="H21" s="79"/>
      <c r="I21" s="79"/>
      <c r="J21" s="79"/>
    </row>
    <row r="22" spans="1:11" x14ac:dyDescent="0.2">
      <c r="A22" s="91" t="s">
        <v>75</v>
      </c>
      <c r="B22" s="33" t="s">
        <v>10</v>
      </c>
      <c r="C22" s="91" t="s">
        <v>11</v>
      </c>
      <c r="D22" s="91" t="s">
        <v>12</v>
      </c>
      <c r="E22" s="146" t="s">
        <v>580</v>
      </c>
      <c r="F22" s="146"/>
      <c r="G22" s="34" t="s">
        <v>13</v>
      </c>
      <c r="H22" s="33" t="s">
        <v>14</v>
      </c>
      <c r="I22" s="33" t="s">
        <v>581</v>
      </c>
      <c r="J22" s="33" t="s">
        <v>15</v>
      </c>
      <c r="K22" s="33" t="s">
        <v>572</v>
      </c>
    </row>
    <row r="23" spans="1:11" ht="22.5" x14ac:dyDescent="0.2">
      <c r="A23" s="92" t="s">
        <v>582</v>
      </c>
      <c r="B23" s="94">
        <v>3</v>
      </c>
      <c r="C23" s="95" t="s">
        <v>24</v>
      </c>
      <c r="D23" s="92" t="s">
        <v>77</v>
      </c>
      <c r="E23" s="147" t="s">
        <v>583</v>
      </c>
      <c r="F23" s="147"/>
      <c r="G23" s="36" t="s">
        <v>31</v>
      </c>
      <c r="H23" s="72">
        <v>1</v>
      </c>
      <c r="I23" s="39"/>
      <c r="J23" s="39"/>
      <c r="K23" s="39">
        <f>SUM(K24:K25)</f>
        <v>40.620000000000005</v>
      </c>
    </row>
    <row r="24" spans="1:11" ht="45" x14ac:dyDescent="0.2">
      <c r="A24" s="88" t="s">
        <v>584</v>
      </c>
      <c r="B24" s="73" t="s">
        <v>588</v>
      </c>
      <c r="C24" s="88" t="s">
        <v>29</v>
      </c>
      <c r="D24" s="88" t="s">
        <v>589</v>
      </c>
      <c r="E24" s="148" t="s">
        <v>590</v>
      </c>
      <c r="F24" s="148"/>
      <c r="G24" s="74" t="s">
        <v>559</v>
      </c>
      <c r="H24" s="75">
        <v>1</v>
      </c>
      <c r="I24" s="75"/>
      <c r="J24" s="76">
        <v>18.53</v>
      </c>
      <c r="K24" s="76">
        <v>18.53</v>
      </c>
    </row>
    <row r="25" spans="1:11" ht="45" x14ac:dyDescent="0.2">
      <c r="A25" s="88" t="s">
        <v>584</v>
      </c>
      <c r="B25" s="73" t="s">
        <v>593</v>
      </c>
      <c r="C25" s="88" t="s">
        <v>29</v>
      </c>
      <c r="D25" s="88" t="s">
        <v>594</v>
      </c>
      <c r="E25" s="148" t="s">
        <v>590</v>
      </c>
      <c r="F25" s="148"/>
      <c r="G25" s="74" t="s">
        <v>559</v>
      </c>
      <c r="H25" s="75">
        <v>1</v>
      </c>
      <c r="I25" s="75"/>
      <c r="J25" s="76">
        <v>22.09</v>
      </c>
      <c r="K25" s="76">
        <v>22.09</v>
      </c>
    </row>
    <row r="26" spans="1:11" x14ac:dyDescent="0.2">
      <c r="A26" s="90"/>
      <c r="B26" s="90"/>
      <c r="C26" s="90"/>
      <c r="D26" s="90"/>
      <c r="E26" s="90"/>
      <c r="F26" s="77"/>
      <c r="G26" s="90"/>
      <c r="H26" s="77"/>
      <c r="I26" s="90"/>
      <c r="J26" s="77"/>
    </row>
    <row r="27" spans="1:11" x14ac:dyDescent="0.2">
      <c r="A27" s="90"/>
      <c r="B27" s="90"/>
      <c r="C27" s="90"/>
      <c r="D27" s="90"/>
      <c r="E27" s="90"/>
      <c r="F27" s="77"/>
      <c r="G27" s="90"/>
      <c r="H27" s="149"/>
      <c r="I27" s="149"/>
      <c r="J27" s="77"/>
    </row>
    <row r="28" spans="1:11" ht="15" thickBot="1" x14ac:dyDescent="0.25">
      <c r="A28" s="85"/>
      <c r="B28" s="85"/>
      <c r="C28" s="85"/>
      <c r="D28" s="85"/>
      <c r="E28" s="85"/>
      <c r="F28" s="85"/>
      <c r="G28" s="85"/>
      <c r="H28" s="78"/>
      <c r="I28" s="85"/>
      <c r="J28" s="87"/>
    </row>
    <row r="29" spans="1:11" ht="15" thickTop="1" x14ac:dyDescent="0.2">
      <c r="A29" s="79"/>
      <c r="B29" s="79"/>
      <c r="C29" s="79"/>
      <c r="D29" s="79"/>
      <c r="E29" s="79"/>
      <c r="F29" s="79"/>
      <c r="G29" s="79"/>
      <c r="H29" s="79"/>
      <c r="I29" s="79"/>
      <c r="J29" s="79"/>
    </row>
    <row r="30" spans="1:11" x14ac:dyDescent="0.2">
      <c r="A30" s="91" t="s">
        <v>78</v>
      </c>
      <c r="B30" s="33" t="s">
        <v>10</v>
      </c>
      <c r="C30" s="91" t="s">
        <v>11</v>
      </c>
      <c r="D30" s="91" t="s">
        <v>12</v>
      </c>
      <c r="E30" s="146" t="s">
        <v>580</v>
      </c>
      <c r="F30" s="146"/>
      <c r="G30" s="34" t="s">
        <v>13</v>
      </c>
      <c r="H30" s="33" t="s">
        <v>14</v>
      </c>
      <c r="I30" s="33" t="s">
        <v>581</v>
      </c>
      <c r="J30" s="33" t="s">
        <v>15</v>
      </c>
      <c r="K30" s="33" t="s">
        <v>572</v>
      </c>
    </row>
    <row r="31" spans="1:11" ht="56.25" x14ac:dyDescent="0.2">
      <c r="A31" s="92" t="s">
        <v>582</v>
      </c>
      <c r="B31" s="94" t="s">
        <v>79</v>
      </c>
      <c r="C31" s="95" t="s">
        <v>24</v>
      </c>
      <c r="D31" s="92" t="s">
        <v>80</v>
      </c>
      <c r="E31" s="147" t="s">
        <v>583</v>
      </c>
      <c r="F31" s="147"/>
      <c r="G31" s="36" t="s">
        <v>31</v>
      </c>
      <c r="H31" s="72">
        <v>1</v>
      </c>
      <c r="I31" s="39"/>
      <c r="J31" s="39"/>
      <c r="K31" s="39">
        <f>SUM(K32:K33)</f>
        <v>21.84</v>
      </c>
    </row>
    <row r="32" spans="1:11" ht="45" x14ac:dyDescent="0.2">
      <c r="A32" s="88" t="s">
        <v>584</v>
      </c>
      <c r="B32" s="73" t="s">
        <v>593</v>
      </c>
      <c r="C32" s="88" t="s">
        <v>29</v>
      </c>
      <c r="D32" s="88" t="s">
        <v>594</v>
      </c>
      <c r="E32" s="148" t="s">
        <v>590</v>
      </c>
      <c r="F32" s="148"/>
      <c r="G32" s="74" t="s">
        <v>559</v>
      </c>
      <c r="H32" s="75">
        <v>0.15</v>
      </c>
      <c r="I32" s="75"/>
      <c r="J32" s="76">
        <v>22.09</v>
      </c>
      <c r="K32" s="76">
        <v>3.31</v>
      </c>
    </row>
    <row r="33" spans="1:11" ht="45" x14ac:dyDescent="0.2">
      <c r="A33" s="88" t="s">
        <v>584</v>
      </c>
      <c r="B33" s="73" t="s">
        <v>588</v>
      </c>
      <c r="C33" s="88" t="s">
        <v>29</v>
      </c>
      <c r="D33" s="88" t="s">
        <v>589</v>
      </c>
      <c r="E33" s="148" t="s">
        <v>590</v>
      </c>
      <c r="F33" s="148"/>
      <c r="G33" s="74" t="s">
        <v>559</v>
      </c>
      <c r="H33" s="75">
        <v>1</v>
      </c>
      <c r="I33" s="75"/>
      <c r="J33" s="76">
        <v>18.53</v>
      </c>
      <c r="K33" s="76">
        <v>18.53</v>
      </c>
    </row>
    <row r="34" spans="1:11" x14ac:dyDescent="0.2">
      <c r="A34" s="90"/>
      <c r="B34" s="90"/>
      <c r="C34" s="90"/>
      <c r="D34" s="90"/>
      <c r="E34" s="90"/>
      <c r="F34" s="77"/>
      <c r="G34" s="90"/>
      <c r="H34" s="77"/>
      <c r="I34" s="90"/>
      <c r="J34" s="77"/>
    </row>
    <row r="35" spans="1:11" x14ac:dyDescent="0.2">
      <c r="A35" s="90"/>
      <c r="B35" s="90"/>
      <c r="C35" s="90"/>
      <c r="D35" s="90"/>
      <c r="E35" s="90"/>
      <c r="F35" s="77"/>
      <c r="G35" s="90"/>
      <c r="H35" s="149"/>
      <c r="I35" s="149"/>
      <c r="J35" s="77"/>
    </row>
    <row r="36" spans="1:11" ht="15" thickBot="1" x14ac:dyDescent="0.25">
      <c r="A36" s="85"/>
      <c r="B36" s="85"/>
      <c r="C36" s="85"/>
      <c r="D36" s="85"/>
      <c r="E36" s="85"/>
      <c r="F36" s="85"/>
      <c r="G36" s="85"/>
      <c r="H36" s="78"/>
      <c r="I36" s="85"/>
      <c r="J36" s="87"/>
    </row>
    <row r="37" spans="1:11" ht="15" thickTop="1" x14ac:dyDescent="0.2">
      <c r="A37" s="79"/>
      <c r="B37" s="79"/>
      <c r="C37" s="79"/>
      <c r="D37" s="79"/>
      <c r="E37" s="79"/>
      <c r="F37" s="79"/>
      <c r="G37" s="79"/>
      <c r="H37" s="79"/>
      <c r="I37" s="79"/>
      <c r="J37" s="79"/>
    </row>
    <row r="38" spans="1:11" x14ac:dyDescent="0.2">
      <c r="A38" s="91" t="s">
        <v>96</v>
      </c>
      <c r="B38" s="33" t="s">
        <v>10</v>
      </c>
      <c r="C38" s="91" t="s">
        <v>11</v>
      </c>
      <c r="D38" s="91" t="s">
        <v>12</v>
      </c>
      <c r="E38" s="146" t="s">
        <v>580</v>
      </c>
      <c r="F38" s="146"/>
      <c r="G38" s="34" t="s">
        <v>13</v>
      </c>
      <c r="H38" s="33" t="s">
        <v>14</v>
      </c>
      <c r="I38" s="33" t="s">
        <v>581</v>
      </c>
      <c r="J38" s="33" t="s">
        <v>15</v>
      </c>
      <c r="K38" s="33" t="s">
        <v>572</v>
      </c>
    </row>
    <row r="39" spans="1:11" ht="56.25" x14ac:dyDescent="0.2">
      <c r="A39" s="92" t="s">
        <v>582</v>
      </c>
      <c r="B39" s="94" t="s">
        <v>97</v>
      </c>
      <c r="C39" s="95" t="s">
        <v>24</v>
      </c>
      <c r="D39" s="92" t="s">
        <v>98</v>
      </c>
      <c r="E39" s="147" t="s">
        <v>583</v>
      </c>
      <c r="F39" s="147"/>
      <c r="G39" s="36" t="s">
        <v>99</v>
      </c>
      <c r="H39" s="72">
        <v>1</v>
      </c>
      <c r="I39" s="39"/>
      <c r="J39" s="39"/>
      <c r="K39" s="39">
        <f>SUM(K40:K42)</f>
        <v>161.86000000000001</v>
      </c>
    </row>
    <row r="40" spans="1:11" ht="157.5" x14ac:dyDescent="0.2">
      <c r="A40" s="88" t="s">
        <v>584</v>
      </c>
      <c r="B40" s="73" t="s">
        <v>595</v>
      </c>
      <c r="C40" s="88" t="s">
        <v>29</v>
      </c>
      <c r="D40" s="88" t="s">
        <v>596</v>
      </c>
      <c r="E40" s="148" t="s">
        <v>587</v>
      </c>
      <c r="F40" s="148"/>
      <c r="G40" s="74" t="s">
        <v>68</v>
      </c>
      <c r="H40" s="75">
        <v>1</v>
      </c>
      <c r="I40" s="75"/>
      <c r="J40" s="76">
        <v>9.36</v>
      </c>
      <c r="K40" s="76">
        <v>9.36</v>
      </c>
    </row>
    <row r="41" spans="1:11" ht="112.5" x14ac:dyDescent="0.2">
      <c r="A41" s="88" t="s">
        <v>584</v>
      </c>
      <c r="B41" s="73" t="s">
        <v>597</v>
      </c>
      <c r="C41" s="88" t="s">
        <v>29</v>
      </c>
      <c r="D41" s="88" t="s">
        <v>598</v>
      </c>
      <c r="E41" s="148" t="s">
        <v>587</v>
      </c>
      <c r="F41" s="148"/>
      <c r="G41" s="74" t="s">
        <v>123</v>
      </c>
      <c r="H41" s="75">
        <v>1</v>
      </c>
      <c r="I41" s="75"/>
      <c r="J41" s="76">
        <v>2.5</v>
      </c>
      <c r="K41" s="76">
        <v>2.5</v>
      </c>
    </row>
    <row r="42" spans="1:11" ht="45" x14ac:dyDescent="0.2">
      <c r="A42" s="89" t="s">
        <v>599</v>
      </c>
      <c r="B42" s="96" t="s">
        <v>600</v>
      </c>
      <c r="C42" s="97" t="s">
        <v>24</v>
      </c>
      <c r="D42" s="89" t="s">
        <v>601</v>
      </c>
      <c r="E42" s="150" t="s">
        <v>602</v>
      </c>
      <c r="F42" s="150"/>
      <c r="G42" s="81" t="s">
        <v>603</v>
      </c>
      <c r="H42" s="82">
        <v>1</v>
      </c>
      <c r="I42" s="82">
        <v>0</v>
      </c>
      <c r="J42" s="83">
        <v>150</v>
      </c>
      <c r="K42" s="83">
        <f>J42*H42</f>
        <v>150</v>
      </c>
    </row>
    <row r="43" spans="1:11" x14ac:dyDescent="0.2">
      <c r="A43" s="90"/>
      <c r="B43" s="90"/>
      <c r="C43" s="90"/>
      <c r="D43" s="90"/>
      <c r="E43" s="90"/>
      <c r="F43" s="77"/>
      <c r="G43" s="90"/>
      <c r="H43" s="77"/>
      <c r="I43" s="90"/>
      <c r="J43" s="77"/>
    </row>
    <row r="44" spans="1:11" x14ac:dyDescent="0.2">
      <c r="A44" s="90"/>
      <c r="B44" s="90"/>
      <c r="C44" s="90"/>
      <c r="D44" s="90"/>
      <c r="E44" s="90"/>
      <c r="F44" s="77"/>
      <c r="G44" s="90"/>
      <c r="H44" s="149"/>
      <c r="I44" s="149"/>
      <c r="J44" s="77"/>
    </row>
    <row r="45" spans="1:11" ht="15" thickBot="1" x14ac:dyDescent="0.25">
      <c r="A45" s="85"/>
      <c r="B45" s="85"/>
      <c r="C45" s="85"/>
      <c r="D45" s="85"/>
      <c r="E45" s="85"/>
      <c r="F45" s="85"/>
      <c r="G45" s="85"/>
      <c r="H45" s="78"/>
      <c r="I45" s="85"/>
      <c r="J45" s="87"/>
    </row>
    <row r="46" spans="1:11" ht="15" thickTop="1" x14ac:dyDescent="0.2">
      <c r="A46" s="79"/>
      <c r="B46" s="79"/>
      <c r="C46" s="79"/>
      <c r="D46" s="79"/>
      <c r="E46" s="79"/>
      <c r="F46" s="79"/>
      <c r="G46" s="79"/>
      <c r="H46" s="79"/>
      <c r="I46" s="79"/>
      <c r="J46" s="79"/>
    </row>
    <row r="47" spans="1:11" ht="23.25" thickBot="1" x14ac:dyDescent="0.25">
      <c r="A47" s="93" t="s">
        <v>100</v>
      </c>
      <c r="B47" s="93"/>
      <c r="C47" s="93"/>
      <c r="D47" s="93" t="s">
        <v>101</v>
      </c>
      <c r="E47" s="93"/>
      <c r="F47" s="145"/>
      <c r="G47" s="145"/>
      <c r="H47" s="70"/>
      <c r="I47" s="93"/>
      <c r="J47" s="71"/>
    </row>
    <row r="48" spans="1:11" ht="15" thickTop="1" x14ac:dyDescent="0.2">
      <c r="A48" s="79"/>
      <c r="B48" s="79"/>
      <c r="C48" s="79"/>
      <c r="D48" s="79"/>
      <c r="E48" s="79"/>
      <c r="F48" s="79"/>
      <c r="G48" s="79"/>
      <c r="H48" s="79"/>
      <c r="I48" s="79"/>
      <c r="J48" s="79"/>
    </row>
    <row r="49" spans="1:11" x14ac:dyDescent="0.2">
      <c r="A49" s="91" t="s">
        <v>124</v>
      </c>
      <c r="B49" s="33" t="s">
        <v>10</v>
      </c>
      <c r="C49" s="91" t="s">
        <v>11</v>
      </c>
      <c r="D49" s="91" t="s">
        <v>12</v>
      </c>
      <c r="E49" s="146" t="s">
        <v>580</v>
      </c>
      <c r="F49" s="146"/>
      <c r="G49" s="34" t="s">
        <v>13</v>
      </c>
      <c r="H49" s="33" t="s">
        <v>14</v>
      </c>
      <c r="I49" s="33" t="s">
        <v>581</v>
      </c>
      <c r="J49" s="33" t="s">
        <v>15</v>
      </c>
      <c r="K49" s="33" t="s">
        <v>572</v>
      </c>
    </row>
    <row r="50" spans="1:11" ht="56.25" x14ac:dyDescent="0.2">
      <c r="A50" s="92" t="s">
        <v>582</v>
      </c>
      <c r="B50" s="94" t="s">
        <v>125</v>
      </c>
      <c r="C50" s="95" t="s">
        <v>24</v>
      </c>
      <c r="D50" s="92" t="s">
        <v>126</v>
      </c>
      <c r="E50" s="147" t="s">
        <v>604</v>
      </c>
      <c r="F50" s="147"/>
      <c r="G50" s="36" t="s">
        <v>68</v>
      </c>
      <c r="H50" s="72">
        <v>1</v>
      </c>
      <c r="I50" s="39"/>
      <c r="J50" s="39"/>
      <c r="K50" s="39">
        <f>SUM(K51:K56)</f>
        <v>1867.8074000000004</v>
      </c>
    </row>
    <row r="51" spans="1:11" ht="90" x14ac:dyDescent="0.2">
      <c r="A51" s="88" t="s">
        <v>584</v>
      </c>
      <c r="B51" s="73" t="s">
        <v>605</v>
      </c>
      <c r="C51" s="88" t="s">
        <v>29</v>
      </c>
      <c r="D51" s="88" t="s">
        <v>606</v>
      </c>
      <c r="E51" s="148" t="s">
        <v>604</v>
      </c>
      <c r="F51" s="148"/>
      <c r="G51" s="74" t="s">
        <v>31</v>
      </c>
      <c r="H51" s="75">
        <v>6.67</v>
      </c>
      <c r="I51" s="75"/>
      <c r="J51" s="76">
        <v>149.34</v>
      </c>
      <c r="K51" s="76">
        <f>H51*J51</f>
        <v>996.09780000000001</v>
      </c>
    </row>
    <row r="52" spans="1:11" ht="157.5" x14ac:dyDescent="0.2">
      <c r="A52" s="88" t="s">
        <v>584</v>
      </c>
      <c r="B52" s="73" t="s">
        <v>607</v>
      </c>
      <c r="C52" s="88" t="s">
        <v>29</v>
      </c>
      <c r="D52" s="88" t="s">
        <v>608</v>
      </c>
      <c r="E52" s="148" t="s">
        <v>604</v>
      </c>
      <c r="F52" s="148"/>
      <c r="G52" s="74" t="s">
        <v>31</v>
      </c>
      <c r="H52" s="75">
        <v>6.67</v>
      </c>
      <c r="I52" s="75"/>
      <c r="J52" s="76">
        <v>45.09</v>
      </c>
      <c r="K52" s="76">
        <f t="shared" ref="K52:K56" si="1">H52*J52</f>
        <v>300.75030000000004</v>
      </c>
    </row>
    <row r="53" spans="1:11" ht="90" x14ac:dyDescent="0.2">
      <c r="A53" s="88" t="s">
        <v>584</v>
      </c>
      <c r="B53" s="73" t="s">
        <v>609</v>
      </c>
      <c r="C53" s="88" t="s">
        <v>29</v>
      </c>
      <c r="D53" s="88" t="s">
        <v>610</v>
      </c>
      <c r="E53" s="148" t="s">
        <v>604</v>
      </c>
      <c r="F53" s="148"/>
      <c r="G53" s="74" t="s">
        <v>611</v>
      </c>
      <c r="H53" s="75">
        <v>1.1000000000000001</v>
      </c>
      <c r="I53" s="75"/>
      <c r="J53" s="76">
        <v>13.76</v>
      </c>
      <c r="K53" s="76">
        <f t="shared" si="1"/>
        <v>15.136000000000001</v>
      </c>
    </row>
    <row r="54" spans="1:11" ht="112.5" x14ac:dyDescent="0.2">
      <c r="A54" s="88" t="s">
        <v>584</v>
      </c>
      <c r="B54" s="73" t="s">
        <v>612</v>
      </c>
      <c r="C54" s="88" t="s">
        <v>29</v>
      </c>
      <c r="D54" s="88" t="s">
        <v>613</v>
      </c>
      <c r="E54" s="148" t="s">
        <v>604</v>
      </c>
      <c r="F54" s="148"/>
      <c r="G54" s="74" t="s">
        <v>68</v>
      </c>
      <c r="H54" s="75">
        <v>1.1000000000000001</v>
      </c>
      <c r="I54" s="75"/>
      <c r="J54" s="76">
        <v>480.78</v>
      </c>
      <c r="K54" s="76">
        <f t="shared" si="1"/>
        <v>528.85800000000006</v>
      </c>
    </row>
    <row r="55" spans="1:11" ht="45" x14ac:dyDescent="0.2">
      <c r="A55" s="88" t="s">
        <v>584</v>
      </c>
      <c r="B55" s="73" t="s">
        <v>593</v>
      </c>
      <c r="C55" s="88" t="s">
        <v>29</v>
      </c>
      <c r="D55" s="88" t="s">
        <v>594</v>
      </c>
      <c r="E55" s="148" t="s">
        <v>590</v>
      </c>
      <c r="F55" s="148"/>
      <c r="G55" s="74" t="s">
        <v>559</v>
      </c>
      <c r="H55" s="75">
        <v>0.86</v>
      </c>
      <c r="I55" s="75"/>
      <c r="J55" s="76">
        <v>22.09</v>
      </c>
      <c r="K55" s="76">
        <f t="shared" si="1"/>
        <v>18.997399999999999</v>
      </c>
    </row>
    <row r="56" spans="1:11" ht="45" x14ac:dyDescent="0.2">
      <c r="A56" s="88" t="s">
        <v>584</v>
      </c>
      <c r="B56" s="73" t="s">
        <v>588</v>
      </c>
      <c r="C56" s="88" t="s">
        <v>29</v>
      </c>
      <c r="D56" s="88" t="s">
        <v>589</v>
      </c>
      <c r="E56" s="148" t="s">
        <v>590</v>
      </c>
      <c r="F56" s="148"/>
      <c r="G56" s="74" t="s">
        <v>559</v>
      </c>
      <c r="H56" s="75">
        <v>0.43</v>
      </c>
      <c r="I56" s="75"/>
      <c r="J56" s="76">
        <v>18.53</v>
      </c>
      <c r="K56" s="76">
        <f t="shared" si="1"/>
        <v>7.9679000000000002</v>
      </c>
    </row>
    <row r="57" spans="1:11" x14ac:dyDescent="0.2">
      <c r="A57" s="90"/>
      <c r="B57" s="90"/>
      <c r="C57" s="90"/>
      <c r="D57" s="90"/>
      <c r="E57" s="90"/>
      <c r="F57" s="77"/>
      <c r="G57" s="90"/>
      <c r="H57" s="77"/>
      <c r="I57" s="90"/>
      <c r="J57" s="77"/>
    </row>
    <row r="58" spans="1:11" x14ac:dyDescent="0.2">
      <c r="A58" s="90"/>
      <c r="B58" s="90"/>
      <c r="C58" s="90"/>
      <c r="D58" s="90"/>
      <c r="E58" s="90"/>
      <c r="F58" s="77"/>
      <c r="G58" s="90"/>
      <c r="H58" s="149"/>
      <c r="I58" s="149"/>
      <c r="J58" s="77"/>
    </row>
    <row r="59" spans="1:11" ht="15" thickBot="1" x14ac:dyDescent="0.25">
      <c r="A59" s="85"/>
      <c r="B59" s="85"/>
      <c r="C59" s="85"/>
      <c r="D59" s="85"/>
      <c r="E59" s="85"/>
      <c r="F59" s="85"/>
      <c r="G59" s="85"/>
      <c r="H59" s="78"/>
      <c r="I59" s="85"/>
      <c r="J59" s="87"/>
    </row>
    <row r="60" spans="1:11" ht="15" thickTop="1" x14ac:dyDescent="0.2">
      <c r="A60" s="79"/>
      <c r="B60" s="79"/>
      <c r="C60" s="79"/>
      <c r="D60" s="79"/>
      <c r="E60" s="79"/>
      <c r="F60" s="79"/>
      <c r="G60" s="79"/>
      <c r="H60" s="79"/>
      <c r="I60" s="79"/>
      <c r="J60" s="79"/>
    </row>
    <row r="61" spans="1:11" x14ac:dyDescent="0.2">
      <c r="A61" s="91" t="s">
        <v>127</v>
      </c>
      <c r="B61" s="33" t="s">
        <v>10</v>
      </c>
      <c r="C61" s="91" t="s">
        <v>11</v>
      </c>
      <c r="D61" s="91" t="s">
        <v>12</v>
      </c>
      <c r="E61" s="146" t="s">
        <v>580</v>
      </c>
      <c r="F61" s="146"/>
      <c r="G61" s="34" t="s">
        <v>13</v>
      </c>
      <c r="H61" s="33" t="s">
        <v>14</v>
      </c>
      <c r="I61" s="33" t="s">
        <v>581</v>
      </c>
      <c r="J61" s="33" t="s">
        <v>15</v>
      </c>
      <c r="K61" s="33" t="s">
        <v>572</v>
      </c>
    </row>
    <row r="62" spans="1:11" ht="135" x14ac:dyDescent="0.2">
      <c r="A62" s="92" t="s">
        <v>582</v>
      </c>
      <c r="B62" s="94" t="s">
        <v>128</v>
      </c>
      <c r="C62" s="95" t="s">
        <v>24</v>
      </c>
      <c r="D62" s="92" t="s">
        <v>129</v>
      </c>
      <c r="E62" s="147" t="s">
        <v>604</v>
      </c>
      <c r="F62" s="147"/>
      <c r="G62" s="36" t="s">
        <v>68</v>
      </c>
      <c r="H62" s="72">
        <v>1</v>
      </c>
      <c r="I62" s="39"/>
      <c r="J62" s="39"/>
      <c r="K62" s="39">
        <f>SUM(K63:K67)</f>
        <v>2878.3</v>
      </c>
    </row>
    <row r="63" spans="1:11" ht="90" x14ac:dyDescent="0.2">
      <c r="A63" s="88" t="s">
        <v>584</v>
      </c>
      <c r="B63" s="73" t="s">
        <v>614</v>
      </c>
      <c r="C63" s="88" t="s">
        <v>29</v>
      </c>
      <c r="D63" s="88" t="s">
        <v>615</v>
      </c>
      <c r="E63" s="148" t="s">
        <v>604</v>
      </c>
      <c r="F63" s="148"/>
      <c r="G63" s="74" t="s">
        <v>31</v>
      </c>
      <c r="H63" s="75">
        <v>2</v>
      </c>
      <c r="I63" s="75"/>
      <c r="J63" s="76">
        <v>228.94</v>
      </c>
      <c r="K63" s="76">
        <f>J63*H63</f>
        <v>457.88</v>
      </c>
    </row>
    <row r="64" spans="1:11" ht="157.5" x14ac:dyDescent="0.2">
      <c r="A64" s="88" t="s">
        <v>584</v>
      </c>
      <c r="B64" s="73" t="s">
        <v>607</v>
      </c>
      <c r="C64" s="88" t="s">
        <v>29</v>
      </c>
      <c r="D64" s="88" t="s">
        <v>608</v>
      </c>
      <c r="E64" s="148" t="s">
        <v>604</v>
      </c>
      <c r="F64" s="148"/>
      <c r="G64" s="74" t="s">
        <v>31</v>
      </c>
      <c r="H64" s="75">
        <v>2</v>
      </c>
      <c r="I64" s="75"/>
      <c r="J64" s="76">
        <v>45.09</v>
      </c>
      <c r="K64" s="76">
        <f t="shared" ref="K64:K67" si="2">J64*H64</f>
        <v>90.18</v>
      </c>
    </row>
    <row r="65" spans="1:11" ht="112.5" x14ac:dyDescent="0.2">
      <c r="A65" s="88" t="s">
        <v>584</v>
      </c>
      <c r="B65" s="73" t="s">
        <v>616</v>
      </c>
      <c r="C65" s="88" t="s">
        <v>29</v>
      </c>
      <c r="D65" s="88" t="s">
        <v>617</v>
      </c>
      <c r="E65" s="148" t="s">
        <v>604</v>
      </c>
      <c r="F65" s="148"/>
      <c r="G65" s="74" t="s">
        <v>611</v>
      </c>
      <c r="H65" s="75">
        <v>150</v>
      </c>
      <c r="I65" s="75"/>
      <c r="J65" s="76">
        <v>12.16</v>
      </c>
      <c r="K65" s="76">
        <f t="shared" si="2"/>
        <v>1824</v>
      </c>
    </row>
    <row r="66" spans="1:11" ht="78.75" x14ac:dyDescent="0.2">
      <c r="A66" s="88" t="s">
        <v>584</v>
      </c>
      <c r="B66" s="73" t="s">
        <v>618</v>
      </c>
      <c r="C66" s="88" t="s">
        <v>29</v>
      </c>
      <c r="D66" s="88" t="s">
        <v>619</v>
      </c>
      <c r="E66" s="148" t="s">
        <v>604</v>
      </c>
      <c r="F66" s="148"/>
      <c r="G66" s="74" t="s">
        <v>38</v>
      </c>
      <c r="H66" s="75">
        <v>1</v>
      </c>
      <c r="I66" s="75"/>
      <c r="J66" s="76">
        <v>25.46</v>
      </c>
      <c r="K66" s="76">
        <f t="shared" si="2"/>
        <v>25.46</v>
      </c>
    </row>
    <row r="67" spans="1:11" ht="112.5" x14ac:dyDescent="0.2">
      <c r="A67" s="88" t="s">
        <v>584</v>
      </c>
      <c r="B67" s="73" t="s">
        <v>612</v>
      </c>
      <c r="C67" s="88" t="s">
        <v>29</v>
      </c>
      <c r="D67" s="88" t="s">
        <v>613</v>
      </c>
      <c r="E67" s="148" t="s">
        <v>604</v>
      </c>
      <c r="F67" s="148"/>
      <c r="G67" s="74" t="s">
        <v>68</v>
      </c>
      <c r="H67" s="75">
        <v>1</v>
      </c>
      <c r="I67" s="75"/>
      <c r="J67" s="76">
        <v>480.78</v>
      </c>
      <c r="K67" s="76">
        <f t="shared" si="2"/>
        <v>480.78</v>
      </c>
    </row>
    <row r="68" spans="1:11" x14ac:dyDescent="0.2">
      <c r="A68" s="90"/>
      <c r="B68" s="90"/>
      <c r="C68" s="90"/>
      <c r="D68" s="90"/>
      <c r="E68" s="90"/>
      <c r="F68" s="77"/>
      <c r="G68" s="90"/>
      <c r="H68" s="77"/>
      <c r="I68" s="90"/>
      <c r="J68" s="77"/>
    </row>
    <row r="69" spans="1:11" x14ac:dyDescent="0.2">
      <c r="A69" s="90"/>
      <c r="B69" s="90"/>
      <c r="C69" s="90"/>
      <c r="D69" s="90"/>
      <c r="E69" s="90"/>
      <c r="F69" s="77"/>
      <c r="G69" s="90"/>
      <c r="H69" s="149"/>
      <c r="I69" s="149"/>
      <c r="J69" s="77"/>
    </row>
    <row r="70" spans="1:11" ht="15" thickBot="1" x14ac:dyDescent="0.25">
      <c r="A70" s="85"/>
      <c r="B70" s="85"/>
      <c r="C70" s="85"/>
      <c r="D70" s="85"/>
      <c r="E70" s="85"/>
      <c r="F70" s="85"/>
      <c r="G70" s="85"/>
      <c r="H70" s="78"/>
      <c r="I70" s="85"/>
      <c r="J70" s="87"/>
    </row>
    <row r="71" spans="1:11" ht="15" thickTop="1" x14ac:dyDescent="0.2">
      <c r="A71" s="79"/>
      <c r="B71" s="79"/>
      <c r="C71" s="79"/>
      <c r="D71" s="79"/>
      <c r="E71" s="79"/>
      <c r="F71" s="79"/>
      <c r="G71" s="79"/>
      <c r="H71" s="79"/>
      <c r="I71" s="79"/>
      <c r="J71" s="79"/>
    </row>
    <row r="72" spans="1:11" ht="22.5" x14ac:dyDescent="0.2">
      <c r="A72" s="93" t="s">
        <v>130</v>
      </c>
      <c r="B72" s="93"/>
      <c r="C72" s="93"/>
      <c r="D72" s="93" t="s">
        <v>131</v>
      </c>
      <c r="E72" s="93"/>
      <c r="F72" s="145"/>
      <c r="G72" s="145"/>
      <c r="H72" s="70"/>
      <c r="I72" s="93"/>
      <c r="J72" s="71"/>
    </row>
    <row r="73" spans="1:11" x14ac:dyDescent="0.2">
      <c r="A73" s="91" t="s">
        <v>132</v>
      </c>
      <c r="B73" s="33" t="s">
        <v>10</v>
      </c>
      <c r="C73" s="91" t="s">
        <v>11</v>
      </c>
      <c r="D73" s="91" t="s">
        <v>12</v>
      </c>
      <c r="E73" s="146" t="s">
        <v>580</v>
      </c>
      <c r="F73" s="146"/>
      <c r="G73" s="34" t="s">
        <v>13</v>
      </c>
      <c r="H73" s="33" t="s">
        <v>14</v>
      </c>
      <c r="I73" s="33" t="s">
        <v>581</v>
      </c>
      <c r="J73" s="33" t="s">
        <v>15</v>
      </c>
      <c r="K73" s="33" t="s">
        <v>572</v>
      </c>
    </row>
    <row r="74" spans="1:11" ht="157.5" x14ac:dyDescent="0.2">
      <c r="A74" s="92" t="s">
        <v>582</v>
      </c>
      <c r="B74" s="35" t="s">
        <v>133</v>
      </c>
      <c r="C74" s="92" t="s">
        <v>29</v>
      </c>
      <c r="D74" s="92" t="s">
        <v>134</v>
      </c>
      <c r="E74" s="147" t="s">
        <v>620</v>
      </c>
      <c r="F74" s="147"/>
      <c r="G74" s="36" t="s">
        <v>31</v>
      </c>
      <c r="H74" s="72">
        <v>1</v>
      </c>
      <c r="I74" s="39"/>
      <c r="J74" s="39"/>
      <c r="K74" s="39">
        <v>60.77</v>
      </c>
    </row>
    <row r="75" spans="1:11" ht="168.75" x14ac:dyDescent="0.2">
      <c r="A75" s="88" t="s">
        <v>584</v>
      </c>
      <c r="B75" s="73" t="s">
        <v>621</v>
      </c>
      <c r="C75" s="88" t="s">
        <v>29</v>
      </c>
      <c r="D75" s="88" t="s">
        <v>622</v>
      </c>
      <c r="E75" s="148" t="s">
        <v>590</v>
      </c>
      <c r="F75" s="148"/>
      <c r="G75" s="74" t="s">
        <v>68</v>
      </c>
      <c r="H75" s="75">
        <v>1.18E-2</v>
      </c>
      <c r="I75" s="75"/>
      <c r="J75" s="76">
        <v>433.84</v>
      </c>
      <c r="K75" s="76">
        <f>J75*H75</f>
        <v>5.1193119999999999</v>
      </c>
    </row>
    <row r="76" spans="1:11" ht="45" x14ac:dyDescent="0.2">
      <c r="A76" s="88" t="s">
        <v>584</v>
      </c>
      <c r="B76" s="73" t="s">
        <v>593</v>
      </c>
      <c r="C76" s="88" t="s">
        <v>29</v>
      </c>
      <c r="D76" s="88" t="s">
        <v>594</v>
      </c>
      <c r="E76" s="148" t="s">
        <v>590</v>
      </c>
      <c r="F76" s="148"/>
      <c r="G76" s="74" t="s">
        <v>559</v>
      </c>
      <c r="H76" s="75">
        <v>0.86</v>
      </c>
      <c r="I76" s="75"/>
      <c r="J76" s="76">
        <v>22.09</v>
      </c>
      <c r="K76" s="76">
        <f t="shared" ref="K76:K80" si="3">J76*H76</f>
        <v>18.997399999999999</v>
      </c>
    </row>
    <row r="77" spans="1:11" ht="45" x14ac:dyDescent="0.2">
      <c r="A77" s="88" t="s">
        <v>584</v>
      </c>
      <c r="B77" s="73" t="s">
        <v>588</v>
      </c>
      <c r="C77" s="88" t="s">
        <v>29</v>
      </c>
      <c r="D77" s="88" t="s">
        <v>589</v>
      </c>
      <c r="E77" s="148" t="s">
        <v>590</v>
      </c>
      <c r="F77" s="148"/>
      <c r="G77" s="74" t="s">
        <v>559</v>
      </c>
      <c r="H77" s="75">
        <v>0.43</v>
      </c>
      <c r="I77" s="75"/>
      <c r="J77" s="76">
        <v>18.53</v>
      </c>
      <c r="K77" s="76">
        <f t="shared" si="3"/>
        <v>7.9679000000000002</v>
      </c>
    </row>
    <row r="78" spans="1:11" ht="101.25" x14ac:dyDescent="0.2">
      <c r="A78" s="89" t="s">
        <v>599</v>
      </c>
      <c r="B78" s="80" t="s">
        <v>623</v>
      </c>
      <c r="C78" s="89" t="s">
        <v>29</v>
      </c>
      <c r="D78" s="89" t="s">
        <v>624</v>
      </c>
      <c r="E78" s="150" t="s">
        <v>602</v>
      </c>
      <c r="F78" s="150"/>
      <c r="G78" s="81" t="s">
        <v>38</v>
      </c>
      <c r="H78" s="82">
        <v>0.42</v>
      </c>
      <c r="I78" s="82"/>
      <c r="J78" s="83">
        <v>3.67</v>
      </c>
      <c r="K78" s="76">
        <f t="shared" si="3"/>
        <v>1.5413999999999999</v>
      </c>
    </row>
    <row r="79" spans="1:11" ht="45" x14ac:dyDescent="0.2">
      <c r="A79" s="89" t="s">
        <v>599</v>
      </c>
      <c r="B79" s="80" t="s">
        <v>625</v>
      </c>
      <c r="C79" s="89" t="s">
        <v>29</v>
      </c>
      <c r="D79" s="89" t="s">
        <v>626</v>
      </c>
      <c r="E79" s="150" t="s">
        <v>602</v>
      </c>
      <c r="F79" s="150"/>
      <c r="G79" s="81" t="s">
        <v>627</v>
      </c>
      <c r="H79" s="82">
        <v>0.01</v>
      </c>
      <c r="I79" s="82"/>
      <c r="J79" s="83">
        <v>38.74</v>
      </c>
      <c r="K79" s="76">
        <f t="shared" si="3"/>
        <v>0.38740000000000002</v>
      </c>
    </row>
    <row r="80" spans="1:11" ht="112.5" x14ac:dyDescent="0.2">
      <c r="A80" s="89" t="s">
        <v>599</v>
      </c>
      <c r="B80" s="80" t="s">
        <v>628</v>
      </c>
      <c r="C80" s="89" t="s">
        <v>29</v>
      </c>
      <c r="D80" s="89" t="s">
        <v>629</v>
      </c>
      <c r="E80" s="150" t="s">
        <v>602</v>
      </c>
      <c r="F80" s="150"/>
      <c r="G80" s="81" t="s">
        <v>61</v>
      </c>
      <c r="H80" s="82">
        <v>13.6</v>
      </c>
      <c r="I80" s="82"/>
      <c r="J80" s="83">
        <v>1.97</v>
      </c>
      <c r="K80" s="76">
        <f t="shared" si="3"/>
        <v>26.791999999999998</v>
      </c>
    </row>
    <row r="81" spans="1:11" x14ac:dyDescent="0.2">
      <c r="A81" s="90"/>
      <c r="B81" s="90"/>
      <c r="C81" s="90"/>
      <c r="D81" s="90"/>
      <c r="E81" s="90"/>
      <c r="F81" s="77"/>
      <c r="G81" s="90"/>
      <c r="H81" s="77"/>
      <c r="I81" s="90"/>
      <c r="J81" s="77"/>
    </row>
    <row r="82" spans="1:11" x14ac:dyDescent="0.2">
      <c r="A82" s="90"/>
      <c r="B82" s="90"/>
      <c r="C82" s="90"/>
      <c r="D82" s="90"/>
      <c r="E82" s="90"/>
      <c r="F82" s="77"/>
      <c r="G82" s="90"/>
      <c r="H82" s="149"/>
      <c r="I82" s="149"/>
      <c r="J82" s="77"/>
    </row>
    <row r="83" spans="1:11" ht="15" thickBot="1" x14ac:dyDescent="0.25">
      <c r="A83" s="85"/>
      <c r="B83" s="85"/>
      <c r="C83" s="85"/>
      <c r="D83" s="85"/>
      <c r="E83" s="85"/>
      <c r="F83" s="85"/>
      <c r="G83" s="85"/>
      <c r="H83" s="78"/>
      <c r="I83" s="85"/>
      <c r="J83" s="87"/>
    </row>
    <row r="84" spans="1:11" ht="15" thickTop="1" x14ac:dyDescent="0.2">
      <c r="A84" s="79"/>
      <c r="B84" s="79"/>
      <c r="C84" s="79"/>
      <c r="D84" s="79"/>
      <c r="E84" s="79"/>
      <c r="F84" s="79"/>
      <c r="G84" s="79"/>
      <c r="H84" s="79"/>
      <c r="I84" s="79"/>
      <c r="J84" s="79"/>
    </row>
    <row r="85" spans="1:11" ht="22.5" x14ac:dyDescent="0.2">
      <c r="A85" s="93" t="s">
        <v>135</v>
      </c>
      <c r="B85" s="93"/>
      <c r="C85" s="93"/>
      <c r="D85" s="93" t="s">
        <v>136</v>
      </c>
      <c r="E85" s="93"/>
      <c r="F85" s="145"/>
      <c r="G85" s="145"/>
      <c r="H85" s="70"/>
      <c r="I85" s="93"/>
      <c r="J85" s="71"/>
    </row>
    <row r="86" spans="1:11" x14ac:dyDescent="0.2">
      <c r="A86" s="91" t="s">
        <v>143</v>
      </c>
      <c r="B86" s="33" t="s">
        <v>10</v>
      </c>
      <c r="C86" s="91" t="s">
        <v>11</v>
      </c>
      <c r="D86" s="91" t="s">
        <v>12</v>
      </c>
      <c r="E86" s="146" t="s">
        <v>580</v>
      </c>
      <c r="F86" s="146"/>
      <c r="G86" s="34" t="s">
        <v>13</v>
      </c>
      <c r="H86" s="33" t="s">
        <v>14</v>
      </c>
      <c r="I86" s="33" t="s">
        <v>581</v>
      </c>
      <c r="J86" s="33" t="s">
        <v>15</v>
      </c>
      <c r="K86" s="33" t="s">
        <v>572</v>
      </c>
    </row>
    <row r="87" spans="1:11" ht="112.5" x14ac:dyDescent="0.2">
      <c r="A87" s="92" t="s">
        <v>582</v>
      </c>
      <c r="B87" s="94" t="s">
        <v>144</v>
      </c>
      <c r="C87" s="95" t="s">
        <v>24</v>
      </c>
      <c r="D87" s="92" t="s">
        <v>145</v>
      </c>
      <c r="E87" s="147" t="s">
        <v>630</v>
      </c>
      <c r="F87" s="147"/>
      <c r="G87" s="36" t="s">
        <v>61</v>
      </c>
      <c r="H87" s="72">
        <v>1</v>
      </c>
      <c r="I87" s="39"/>
      <c r="J87" s="39"/>
      <c r="K87" s="39">
        <v>125.43</v>
      </c>
    </row>
    <row r="88" spans="1:11" ht="45" x14ac:dyDescent="0.2">
      <c r="A88" s="88" t="s">
        <v>584</v>
      </c>
      <c r="B88" s="73" t="s">
        <v>588</v>
      </c>
      <c r="C88" s="88" t="s">
        <v>29</v>
      </c>
      <c r="D88" s="88" t="s">
        <v>589</v>
      </c>
      <c r="E88" s="148" t="s">
        <v>590</v>
      </c>
      <c r="F88" s="148"/>
      <c r="G88" s="74" t="s">
        <v>559</v>
      </c>
      <c r="H88" s="75">
        <v>0.38400000000000001</v>
      </c>
      <c r="I88" s="75"/>
      <c r="J88" s="76">
        <v>18.53</v>
      </c>
      <c r="K88" s="76">
        <f>J88*H88</f>
        <v>7.115520000000001</v>
      </c>
    </row>
    <row r="89" spans="1:11" ht="213.75" x14ac:dyDescent="0.2">
      <c r="A89" s="89" t="s">
        <v>599</v>
      </c>
      <c r="B89" s="80" t="s">
        <v>631</v>
      </c>
      <c r="C89" s="89" t="s">
        <v>29</v>
      </c>
      <c r="D89" s="89" t="s">
        <v>632</v>
      </c>
      <c r="E89" s="150" t="s">
        <v>602</v>
      </c>
      <c r="F89" s="150"/>
      <c r="G89" s="81" t="s">
        <v>633</v>
      </c>
      <c r="H89" s="82">
        <v>1</v>
      </c>
      <c r="I89" s="82">
        <v>0</v>
      </c>
      <c r="J89" s="83">
        <v>118.32</v>
      </c>
      <c r="K89" s="83">
        <f>J89*H89</f>
        <v>118.32</v>
      </c>
    </row>
    <row r="90" spans="1:11" x14ac:dyDescent="0.2">
      <c r="A90" s="90"/>
      <c r="B90" s="90"/>
      <c r="C90" s="90"/>
      <c r="D90" s="90"/>
      <c r="E90" s="90"/>
      <c r="F90" s="77"/>
      <c r="G90" s="90"/>
      <c r="H90" s="77"/>
      <c r="I90" s="90"/>
      <c r="J90" s="77"/>
    </row>
    <row r="91" spans="1:11" x14ac:dyDescent="0.2">
      <c r="A91" s="90"/>
      <c r="B91" s="90"/>
      <c r="C91" s="90"/>
      <c r="D91" s="90"/>
      <c r="E91" s="90"/>
      <c r="F91" s="77"/>
      <c r="G91" s="90"/>
      <c r="H91" s="149"/>
      <c r="I91" s="149"/>
      <c r="J91" s="77"/>
    </row>
    <row r="92" spans="1:11" ht="15" thickBot="1" x14ac:dyDescent="0.25">
      <c r="A92" s="85"/>
      <c r="B92" s="85"/>
      <c r="C92" s="85"/>
      <c r="D92" s="85"/>
      <c r="E92" s="85"/>
      <c r="F92" s="85"/>
      <c r="G92" s="85"/>
      <c r="H92" s="78"/>
      <c r="I92" s="85"/>
      <c r="J92" s="87"/>
    </row>
    <row r="93" spans="1:11" ht="15" thickTop="1" x14ac:dyDescent="0.2">
      <c r="A93" s="79"/>
      <c r="B93" s="79"/>
      <c r="C93" s="79"/>
      <c r="D93" s="79"/>
      <c r="E93" s="79"/>
      <c r="F93" s="79"/>
      <c r="G93" s="79"/>
      <c r="H93" s="79"/>
      <c r="I93" s="79"/>
      <c r="J93" s="79"/>
    </row>
    <row r="94" spans="1:11" ht="34.5" thickBot="1" x14ac:dyDescent="0.25">
      <c r="A94" s="93" t="s">
        <v>149</v>
      </c>
      <c r="B94" s="93"/>
      <c r="C94" s="93"/>
      <c r="D94" s="93" t="s">
        <v>150</v>
      </c>
      <c r="E94" s="93"/>
      <c r="F94" s="145"/>
      <c r="G94" s="145"/>
      <c r="H94" s="70"/>
      <c r="I94" s="93"/>
      <c r="J94" s="71"/>
    </row>
    <row r="95" spans="1:11" ht="15" thickTop="1" x14ac:dyDescent="0.2">
      <c r="A95" s="79"/>
      <c r="B95" s="79"/>
      <c r="C95" s="79"/>
      <c r="D95" s="79"/>
      <c r="E95" s="79"/>
      <c r="F95" s="79"/>
      <c r="G95" s="79"/>
      <c r="H95" s="79"/>
      <c r="I95" s="79"/>
      <c r="J95" s="79"/>
    </row>
    <row r="96" spans="1:11" ht="34.5" thickBot="1" x14ac:dyDescent="0.25">
      <c r="A96" s="93" t="s">
        <v>258</v>
      </c>
      <c r="B96" s="93"/>
      <c r="C96" s="93"/>
      <c r="D96" s="93" t="s">
        <v>259</v>
      </c>
      <c r="E96" s="93"/>
      <c r="F96" s="145"/>
      <c r="G96" s="145"/>
      <c r="H96" s="70"/>
      <c r="I96" s="93"/>
      <c r="J96" s="71"/>
    </row>
    <row r="97" spans="1:11" ht="15" thickTop="1" x14ac:dyDescent="0.2">
      <c r="A97" s="79"/>
      <c r="B97" s="79"/>
      <c r="C97" s="79"/>
      <c r="D97" s="79"/>
      <c r="E97" s="79"/>
      <c r="F97" s="79"/>
      <c r="G97" s="79"/>
      <c r="H97" s="79"/>
      <c r="I97" s="79"/>
      <c r="J97" s="79"/>
    </row>
    <row r="98" spans="1:11" ht="45.75" thickBot="1" x14ac:dyDescent="0.25">
      <c r="A98" s="93" t="s">
        <v>367</v>
      </c>
      <c r="B98" s="93"/>
      <c r="C98" s="93"/>
      <c r="D98" s="93" t="s">
        <v>368</v>
      </c>
      <c r="E98" s="93"/>
      <c r="F98" s="145"/>
      <c r="G98" s="145"/>
      <c r="H98" s="70"/>
      <c r="I98" s="93"/>
      <c r="J98" s="71"/>
    </row>
    <row r="99" spans="1:11" ht="15.75" thickTop="1" thickBot="1" x14ac:dyDescent="0.25">
      <c r="A99" s="79"/>
      <c r="B99" s="79"/>
      <c r="C99" s="79"/>
      <c r="D99" s="79"/>
      <c r="E99" s="79"/>
      <c r="F99" s="79"/>
      <c r="G99" s="79"/>
      <c r="H99" s="79"/>
      <c r="I99" s="79"/>
      <c r="J99" s="79"/>
    </row>
    <row r="100" spans="1:11" ht="15.75" thickTop="1" thickBot="1" x14ac:dyDescent="0.25">
      <c r="A100" s="79"/>
      <c r="B100" s="79"/>
      <c r="C100" s="79"/>
      <c r="D100" s="79"/>
      <c r="E100" s="79"/>
      <c r="F100" s="79"/>
      <c r="G100" s="79"/>
      <c r="H100" s="79"/>
      <c r="I100" s="79"/>
      <c r="J100" s="79"/>
    </row>
    <row r="101" spans="1:11" ht="15" thickTop="1" x14ac:dyDescent="0.2">
      <c r="A101" s="79"/>
      <c r="B101" s="79"/>
      <c r="C101" s="79"/>
      <c r="D101" s="79"/>
      <c r="E101" s="79"/>
      <c r="F101" s="79"/>
      <c r="G101" s="79"/>
      <c r="H101" s="79"/>
      <c r="I101" s="79"/>
      <c r="J101" s="79"/>
    </row>
    <row r="102" spans="1:11" x14ac:dyDescent="0.2">
      <c r="A102" s="91" t="s">
        <v>378</v>
      </c>
      <c r="B102" s="33" t="s">
        <v>10</v>
      </c>
      <c r="C102" s="91" t="s">
        <v>11</v>
      </c>
      <c r="D102" s="91" t="s">
        <v>12</v>
      </c>
      <c r="E102" s="146" t="s">
        <v>580</v>
      </c>
      <c r="F102" s="146"/>
      <c r="G102" s="34" t="s">
        <v>13</v>
      </c>
      <c r="H102" s="33" t="s">
        <v>14</v>
      </c>
      <c r="I102" s="33" t="s">
        <v>581</v>
      </c>
      <c r="J102" s="33" t="s">
        <v>15</v>
      </c>
      <c r="K102" s="33" t="s">
        <v>572</v>
      </c>
    </row>
    <row r="103" spans="1:11" ht="157.5" x14ac:dyDescent="0.2">
      <c r="A103" s="92" t="s">
        <v>582</v>
      </c>
      <c r="B103" s="94" t="s">
        <v>379</v>
      </c>
      <c r="C103" s="95" t="s">
        <v>24</v>
      </c>
      <c r="D103" s="92" t="s">
        <v>380</v>
      </c>
      <c r="E103" s="147" t="s">
        <v>634</v>
      </c>
      <c r="F103" s="147"/>
      <c r="G103" s="36" t="s">
        <v>99</v>
      </c>
      <c r="H103" s="72">
        <v>1</v>
      </c>
      <c r="I103" s="39"/>
      <c r="J103" s="39"/>
      <c r="K103" s="39">
        <f>SUM(K104:K110)</f>
        <v>603.05000000000018</v>
      </c>
    </row>
    <row r="104" spans="1:11" ht="78.75" x14ac:dyDescent="0.2">
      <c r="A104" s="88" t="s">
        <v>584</v>
      </c>
      <c r="B104" s="73" t="s">
        <v>635</v>
      </c>
      <c r="C104" s="88" t="s">
        <v>29</v>
      </c>
      <c r="D104" s="88" t="s">
        <v>636</v>
      </c>
      <c r="E104" s="148" t="s">
        <v>590</v>
      </c>
      <c r="F104" s="148"/>
      <c r="G104" s="74" t="s">
        <v>559</v>
      </c>
      <c r="H104" s="75">
        <v>0.60629999999999995</v>
      </c>
      <c r="I104" s="75"/>
      <c r="J104" s="76">
        <v>19.11</v>
      </c>
      <c r="K104" s="76">
        <v>11.58</v>
      </c>
    </row>
    <row r="105" spans="1:11" ht="67.5" x14ac:dyDescent="0.2">
      <c r="A105" s="88" t="s">
        <v>584</v>
      </c>
      <c r="B105" s="73" t="s">
        <v>637</v>
      </c>
      <c r="C105" s="88" t="s">
        <v>29</v>
      </c>
      <c r="D105" s="88" t="s">
        <v>638</v>
      </c>
      <c r="E105" s="148" t="s">
        <v>590</v>
      </c>
      <c r="F105" s="148"/>
      <c r="G105" s="74" t="s">
        <v>559</v>
      </c>
      <c r="H105" s="75">
        <v>1.3121</v>
      </c>
      <c r="I105" s="75"/>
      <c r="J105" s="76">
        <v>20.78</v>
      </c>
      <c r="K105" s="76">
        <v>27.26</v>
      </c>
    </row>
    <row r="106" spans="1:11" ht="56.25" x14ac:dyDescent="0.2">
      <c r="A106" s="89" t="s">
        <v>599</v>
      </c>
      <c r="B106" s="80" t="s">
        <v>639</v>
      </c>
      <c r="C106" s="89" t="s">
        <v>24</v>
      </c>
      <c r="D106" s="89" t="s">
        <v>640</v>
      </c>
      <c r="E106" s="150" t="s">
        <v>602</v>
      </c>
      <c r="F106" s="150"/>
      <c r="G106" s="81" t="s">
        <v>61</v>
      </c>
      <c r="H106" s="82">
        <v>1</v>
      </c>
      <c r="I106" s="82">
        <v>0</v>
      </c>
      <c r="J106" s="83">
        <v>469.98</v>
      </c>
      <c r="K106" s="83">
        <v>469.98</v>
      </c>
    </row>
    <row r="107" spans="1:11" ht="67.5" x14ac:dyDescent="0.2">
      <c r="A107" s="89" t="s">
        <v>599</v>
      </c>
      <c r="B107" s="80" t="s">
        <v>363</v>
      </c>
      <c r="C107" s="89" t="s">
        <v>29</v>
      </c>
      <c r="D107" s="89" t="s">
        <v>364</v>
      </c>
      <c r="E107" s="150" t="s">
        <v>602</v>
      </c>
      <c r="F107" s="150"/>
      <c r="G107" s="81" t="s">
        <v>61</v>
      </c>
      <c r="H107" s="82">
        <v>1</v>
      </c>
      <c r="I107" s="82">
        <v>0</v>
      </c>
      <c r="J107" s="83">
        <v>11.2</v>
      </c>
      <c r="K107" s="83">
        <v>11.2</v>
      </c>
    </row>
    <row r="108" spans="1:11" ht="123.75" x14ac:dyDescent="0.2">
      <c r="A108" s="89" t="s">
        <v>599</v>
      </c>
      <c r="B108" s="80" t="s">
        <v>641</v>
      </c>
      <c r="C108" s="89" t="s">
        <v>29</v>
      </c>
      <c r="D108" s="89" t="s">
        <v>642</v>
      </c>
      <c r="E108" s="150" t="s">
        <v>602</v>
      </c>
      <c r="F108" s="150"/>
      <c r="G108" s="81" t="s">
        <v>61</v>
      </c>
      <c r="H108" s="82">
        <v>2</v>
      </c>
      <c r="I108" s="82">
        <v>0</v>
      </c>
      <c r="J108" s="83">
        <v>4.9800000000000004</v>
      </c>
      <c r="K108" s="83">
        <v>9.9600000000000009</v>
      </c>
    </row>
    <row r="109" spans="1:11" ht="45" x14ac:dyDescent="0.2">
      <c r="A109" s="89" t="s">
        <v>599</v>
      </c>
      <c r="B109" s="80" t="s">
        <v>643</v>
      </c>
      <c r="C109" s="89" t="s">
        <v>29</v>
      </c>
      <c r="D109" s="89" t="s">
        <v>644</v>
      </c>
      <c r="E109" s="150" t="s">
        <v>602</v>
      </c>
      <c r="F109" s="150"/>
      <c r="G109" s="81" t="s">
        <v>61</v>
      </c>
      <c r="H109" s="82">
        <v>1</v>
      </c>
      <c r="I109" s="82">
        <v>0</v>
      </c>
      <c r="J109" s="83">
        <v>65.34</v>
      </c>
      <c r="K109" s="83">
        <v>65.34</v>
      </c>
    </row>
    <row r="110" spans="1:11" ht="22.5" x14ac:dyDescent="0.2">
      <c r="A110" s="89" t="s">
        <v>599</v>
      </c>
      <c r="B110" s="80" t="s">
        <v>645</v>
      </c>
      <c r="C110" s="89" t="s">
        <v>29</v>
      </c>
      <c r="D110" s="89" t="s">
        <v>646</v>
      </c>
      <c r="E110" s="150" t="s">
        <v>602</v>
      </c>
      <c r="F110" s="150"/>
      <c r="G110" s="81" t="s">
        <v>611</v>
      </c>
      <c r="H110" s="82">
        <v>8.8099999999999998E-2</v>
      </c>
      <c r="I110" s="82">
        <v>0</v>
      </c>
      <c r="J110" s="83">
        <v>87.8</v>
      </c>
      <c r="K110" s="83">
        <v>7.73</v>
      </c>
    </row>
    <row r="111" spans="1:11" x14ac:dyDescent="0.2">
      <c r="A111" s="90"/>
      <c r="B111" s="90"/>
      <c r="C111" s="90"/>
      <c r="D111" s="90"/>
      <c r="E111" s="90"/>
      <c r="F111" s="77"/>
      <c r="G111" s="90"/>
      <c r="H111" s="77"/>
      <c r="I111" s="90"/>
      <c r="J111" s="77"/>
    </row>
    <row r="112" spans="1:11" x14ac:dyDescent="0.2">
      <c r="A112" s="90"/>
      <c r="B112" s="90"/>
      <c r="C112" s="90"/>
      <c r="D112" s="90"/>
      <c r="E112" s="90"/>
      <c r="F112" s="77"/>
      <c r="G112" s="90"/>
      <c r="H112" s="149"/>
      <c r="I112" s="149"/>
      <c r="J112" s="77"/>
    </row>
    <row r="113" spans="1:11" ht="15" thickBot="1" x14ac:dyDescent="0.25">
      <c r="A113" s="85"/>
      <c r="B113" s="85"/>
      <c r="C113" s="85"/>
      <c r="D113" s="85"/>
      <c r="E113" s="85"/>
      <c r="F113" s="85"/>
      <c r="G113" s="85"/>
      <c r="H113" s="78"/>
      <c r="I113" s="85"/>
      <c r="J113" s="87"/>
    </row>
    <row r="114" spans="1:11" ht="15" thickTop="1" x14ac:dyDescent="0.2">
      <c r="A114" s="79"/>
      <c r="B114" s="79"/>
      <c r="C114" s="79"/>
      <c r="D114" s="79"/>
      <c r="E114" s="79"/>
      <c r="F114" s="79"/>
      <c r="G114" s="79"/>
      <c r="H114" s="79"/>
      <c r="I114" s="79"/>
      <c r="J114" s="79"/>
    </row>
    <row r="115" spans="1:11" x14ac:dyDescent="0.2">
      <c r="A115" s="91" t="s">
        <v>381</v>
      </c>
      <c r="B115" s="33" t="s">
        <v>10</v>
      </c>
      <c r="C115" s="91" t="s">
        <v>11</v>
      </c>
      <c r="D115" s="91" t="s">
        <v>12</v>
      </c>
      <c r="E115" s="146" t="s">
        <v>580</v>
      </c>
      <c r="F115" s="146"/>
      <c r="G115" s="34" t="s">
        <v>13</v>
      </c>
      <c r="H115" s="33" t="s">
        <v>14</v>
      </c>
      <c r="I115" s="33" t="s">
        <v>581</v>
      </c>
      <c r="J115" s="33" t="s">
        <v>15</v>
      </c>
      <c r="K115" s="33" t="s">
        <v>572</v>
      </c>
    </row>
    <row r="116" spans="1:11" ht="101.25" x14ac:dyDescent="0.2">
      <c r="A116" s="92" t="s">
        <v>582</v>
      </c>
      <c r="B116" s="94" t="s">
        <v>382</v>
      </c>
      <c r="C116" s="95" t="s">
        <v>24</v>
      </c>
      <c r="D116" s="92" t="s">
        <v>383</v>
      </c>
      <c r="E116" s="147" t="s">
        <v>634</v>
      </c>
      <c r="F116" s="147"/>
      <c r="G116" s="36" t="s">
        <v>26</v>
      </c>
      <c r="H116" s="72">
        <v>1</v>
      </c>
      <c r="I116" s="39"/>
      <c r="J116" s="39"/>
      <c r="K116" s="39">
        <f>SUM(K117:K121)</f>
        <v>395.32000000000005</v>
      </c>
    </row>
    <row r="117" spans="1:11" ht="67.5" x14ac:dyDescent="0.2">
      <c r="A117" s="88" t="s">
        <v>584</v>
      </c>
      <c r="B117" s="73" t="s">
        <v>637</v>
      </c>
      <c r="C117" s="88" t="s">
        <v>29</v>
      </c>
      <c r="D117" s="88" t="s">
        <v>638</v>
      </c>
      <c r="E117" s="148" t="s">
        <v>590</v>
      </c>
      <c r="F117" s="148"/>
      <c r="G117" s="74" t="s">
        <v>559</v>
      </c>
      <c r="H117" s="75">
        <v>1.4666999999999999</v>
      </c>
      <c r="I117" s="75"/>
      <c r="J117" s="76">
        <v>20.78</v>
      </c>
      <c r="K117" s="76">
        <v>30.47</v>
      </c>
    </row>
    <row r="118" spans="1:11" ht="45" x14ac:dyDescent="0.2">
      <c r="A118" s="88" t="s">
        <v>584</v>
      </c>
      <c r="B118" s="73" t="s">
        <v>588</v>
      </c>
      <c r="C118" s="88" t="s">
        <v>29</v>
      </c>
      <c r="D118" s="88" t="s">
        <v>589</v>
      </c>
      <c r="E118" s="148" t="s">
        <v>590</v>
      </c>
      <c r="F118" s="148"/>
      <c r="G118" s="74" t="s">
        <v>559</v>
      </c>
      <c r="H118" s="75">
        <v>0.65169999999999995</v>
      </c>
      <c r="I118" s="75"/>
      <c r="J118" s="76">
        <v>18.53</v>
      </c>
      <c r="K118" s="76">
        <v>12.07</v>
      </c>
    </row>
    <row r="119" spans="1:11" ht="78.75" x14ac:dyDescent="0.2">
      <c r="A119" s="89" t="s">
        <v>599</v>
      </c>
      <c r="B119" s="94" t="s">
        <v>647</v>
      </c>
      <c r="C119" s="95" t="s">
        <v>24</v>
      </c>
      <c r="D119" s="89" t="s">
        <v>648</v>
      </c>
      <c r="E119" s="150" t="s">
        <v>602</v>
      </c>
      <c r="F119" s="150"/>
      <c r="G119" s="81" t="s">
        <v>26</v>
      </c>
      <c r="H119" s="82">
        <v>1</v>
      </c>
      <c r="I119" s="82">
        <v>0</v>
      </c>
      <c r="J119" s="83">
        <v>232.86</v>
      </c>
      <c r="K119" s="83">
        <f>H119*J119</f>
        <v>232.86</v>
      </c>
    </row>
    <row r="120" spans="1:11" ht="135" x14ac:dyDescent="0.2">
      <c r="A120" s="89" t="s">
        <v>599</v>
      </c>
      <c r="B120" s="80" t="s">
        <v>649</v>
      </c>
      <c r="C120" s="89" t="s">
        <v>29</v>
      </c>
      <c r="D120" s="89" t="s">
        <v>650</v>
      </c>
      <c r="E120" s="150" t="s">
        <v>602</v>
      </c>
      <c r="F120" s="150"/>
      <c r="G120" s="81" t="s">
        <v>61</v>
      </c>
      <c r="H120" s="82">
        <v>6</v>
      </c>
      <c r="I120" s="82">
        <v>0</v>
      </c>
      <c r="J120" s="83">
        <v>18.72</v>
      </c>
      <c r="K120" s="83">
        <v>112.32</v>
      </c>
    </row>
    <row r="121" spans="1:11" ht="22.5" x14ac:dyDescent="0.2">
      <c r="A121" s="89" t="s">
        <v>599</v>
      </c>
      <c r="B121" s="80" t="s">
        <v>645</v>
      </c>
      <c r="C121" s="89" t="s">
        <v>29</v>
      </c>
      <c r="D121" s="89" t="s">
        <v>646</v>
      </c>
      <c r="E121" s="150" t="s">
        <v>602</v>
      </c>
      <c r="F121" s="150"/>
      <c r="G121" s="81" t="s">
        <v>611</v>
      </c>
      <c r="H121" s="82">
        <v>8.6599999999999996E-2</v>
      </c>
      <c r="I121" s="82">
        <v>0</v>
      </c>
      <c r="J121" s="83">
        <v>87.8</v>
      </c>
      <c r="K121" s="83">
        <v>7.6</v>
      </c>
    </row>
    <row r="122" spans="1:11" x14ac:dyDescent="0.2">
      <c r="A122" s="90"/>
      <c r="B122" s="90"/>
      <c r="C122" s="90"/>
      <c r="D122" s="90"/>
      <c r="E122" s="90"/>
      <c r="F122" s="77"/>
      <c r="G122" s="90"/>
      <c r="H122" s="77"/>
      <c r="I122" s="90"/>
      <c r="J122" s="77"/>
    </row>
    <row r="123" spans="1:11" x14ac:dyDescent="0.2">
      <c r="A123" s="90"/>
      <c r="B123" s="90"/>
      <c r="C123" s="90"/>
      <c r="D123" s="90"/>
      <c r="E123" s="90"/>
      <c r="F123" s="77"/>
      <c r="G123" s="90"/>
      <c r="H123" s="149"/>
      <c r="I123" s="149"/>
      <c r="J123" s="77"/>
    </row>
    <row r="124" spans="1:11" ht="15" thickBot="1" x14ac:dyDescent="0.25">
      <c r="A124" s="85"/>
      <c r="B124" s="85"/>
      <c r="C124" s="85"/>
      <c r="D124" s="85"/>
      <c r="E124" s="85"/>
      <c r="F124" s="85"/>
      <c r="G124" s="85"/>
      <c r="H124" s="78"/>
      <c r="I124" s="85"/>
      <c r="J124" s="87"/>
    </row>
    <row r="125" spans="1:11" ht="15" thickTop="1" x14ac:dyDescent="0.2">
      <c r="A125" s="79"/>
      <c r="B125" s="79"/>
      <c r="C125" s="79"/>
      <c r="D125" s="79"/>
      <c r="E125" s="79"/>
      <c r="F125" s="79"/>
      <c r="G125" s="79"/>
      <c r="H125" s="79"/>
      <c r="I125" s="79"/>
      <c r="J125" s="79"/>
    </row>
    <row r="126" spans="1:11" x14ac:dyDescent="0.2">
      <c r="A126" s="91" t="s">
        <v>384</v>
      </c>
      <c r="B126" s="33" t="s">
        <v>10</v>
      </c>
      <c r="C126" s="91" t="s">
        <v>11</v>
      </c>
      <c r="D126" s="91" t="s">
        <v>12</v>
      </c>
      <c r="E126" s="146" t="s">
        <v>580</v>
      </c>
      <c r="F126" s="146"/>
      <c r="G126" s="34" t="s">
        <v>13</v>
      </c>
      <c r="H126" s="33" t="s">
        <v>14</v>
      </c>
      <c r="I126" s="33" t="s">
        <v>581</v>
      </c>
      <c r="J126" s="33" t="s">
        <v>15</v>
      </c>
      <c r="K126" s="33" t="s">
        <v>572</v>
      </c>
    </row>
    <row r="127" spans="1:11" ht="112.5" x14ac:dyDescent="0.2">
      <c r="A127" s="92" t="s">
        <v>582</v>
      </c>
      <c r="B127" s="94" t="s">
        <v>385</v>
      </c>
      <c r="C127" s="95" t="s">
        <v>24</v>
      </c>
      <c r="D127" s="92" t="s">
        <v>386</v>
      </c>
      <c r="E127" s="147" t="s">
        <v>634</v>
      </c>
      <c r="F127" s="147"/>
      <c r="G127" s="36" t="s">
        <v>26</v>
      </c>
      <c r="H127" s="72">
        <v>1</v>
      </c>
      <c r="I127" s="39"/>
      <c r="J127" s="39"/>
      <c r="K127" s="39">
        <f>SUM(K128:K130)</f>
        <v>364.08</v>
      </c>
    </row>
    <row r="128" spans="1:11" ht="67.5" x14ac:dyDescent="0.2">
      <c r="A128" s="88" t="s">
        <v>584</v>
      </c>
      <c r="B128" s="73" t="s">
        <v>637</v>
      </c>
      <c r="C128" s="88" t="s">
        <v>29</v>
      </c>
      <c r="D128" s="88" t="s">
        <v>638</v>
      </c>
      <c r="E128" s="148" t="s">
        <v>590</v>
      </c>
      <c r="F128" s="148"/>
      <c r="G128" s="74" t="s">
        <v>559</v>
      </c>
      <c r="H128" s="75">
        <v>0.15359999999999999</v>
      </c>
      <c r="I128" s="75"/>
      <c r="J128" s="76">
        <v>20.78</v>
      </c>
      <c r="K128" s="76">
        <v>3.19</v>
      </c>
    </row>
    <row r="129" spans="1:11" ht="45" x14ac:dyDescent="0.2">
      <c r="A129" s="88" t="s">
        <v>584</v>
      </c>
      <c r="B129" s="73" t="s">
        <v>588</v>
      </c>
      <c r="C129" s="88" t="s">
        <v>29</v>
      </c>
      <c r="D129" s="88" t="s">
        <v>589</v>
      </c>
      <c r="E129" s="148" t="s">
        <v>590</v>
      </c>
      <c r="F129" s="148"/>
      <c r="G129" s="74" t="s">
        <v>559</v>
      </c>
      <c r="H129" s="75">
        <v>4.8399999999999999E-2</v>
      </c>
      <c r="I129" s="75"/>
      <c r="J129" s="76">
        <v>18.53</v>
      </c>
      <c r="K129" s="76">
        <v>0.89</v>
      </c>
    </row>
    <row r="130" spans="1:11" ht="90" x14ac:dyDescent="0.2">
      <c r="A130" s="89" t="s">
        <v>599</v>
      </c>
      <c r="B130" s="94" t="s">
        <v>379</v>
      </c>
      <c r="C130" s="95" t="s">
        <v>24</v>
      </c>
      <c r="D130" s="89" t="s">
        <v>651</v>
      </c>
      <c r="E130" s="150" t="s">
        <v>602</v>
      </c>
      <c r="F130" s="150"/>
      <c r="G130" s="81" t="s">
        <v>652</v>
      </c>
      <c r="H130" s="82">
        <v>1</v>
      </c>
      <c r="I130" s="82">
        <v>0</v>
      </c>
      <c r="J130" s="83">
        <v>360</v>
      </c>
      <c r="K130" s="83">
        <f>H130*J130</f>
        <v>360</v>
      </c>
    </row>
    <row r="131" spans="1:11" x14ac:dyDescent="0.2">
      <c r="A131" s="90"/>
      <c r="B131" s="90"/>
      <c r="C131" s="90"/>
      <c r="D131" s="90"/>
      <c r="E131" s="90"/>
      <c r="F131" s="77"/>
      <c r="G131" s="90"/>
      <c r="H131" s="77"/>
      <c r="I131" s="90"/>
      <c r="J131" s="77"/>
    </row>
    <row r="132" spans="1:11" x14ac:dyDescent="0.2">
      <c r="A132" s="90"/>
      <c r="B132" s="90"/>
      <c r="C132" s="90"/>
      <c r="D132" s="90"/>
      <c r="E132" s="90"/>
      <c r="F132" s="77"/>
      <c r="G132" s="90"/>
      <c r="H132" s="149"/>
      <c r="I132" s="149"/>
      <c r="J132" s="77"/>
    </row>
    <row r="133" spans="1:11" ht="15" thickBot="1" x14ac:dyDescent="0.25">
      <c r="A133" s="85"/>
      <c r="B133" s="85"/>
      <c r="C133" s="85"/>
      <c r="D133" s="85"/>
      <c r="E133" s="85"/>
      <c r="F133" s="85"/>
      <c r="G133" s="85"/>
      <c r="H133" s="78"/>
      <c r="I133" s="85"/>
      <c r="J133" s="87"/>
    </row>
    <row r="134" spans="1:11" ht="15" thickTop="1" x14ac:dyDescent="0.2">
      <c r="A134" s="79"/>
      <c r="B134" s="79"/>
      <c r="C134" s="79"/>
      <c r="D134" s="79"/>
      <c r="E134" s="79"/>
      <c r="F134" s="79"/>
      <c r="G134" s="79"/>
      <c r="H134" s="79"/>
      <c r="I134" s="79"/>
      <c r="J134" s="79"/>
    </row>
    <row r="135" spans="1:11" x14ac:dyDescent="0.2">
      <c r="A135" s="91" t="s">
        <v>387</v>
      </c>
      <c r="B135" s="33" t="s">
        <v>10</v>
      </c>
      <c r="C135" s="91" t="s">
        <v>11</v>
      </c>
      <c r="D135" s="91" t="s">
        <v>12</v>
      </c>
      <c r="E135" s="146" t="s">
        <v>580</v>
      </c>
      <c r="F135" s="146"/>
      <c r="G135" s="34" t="s">
        <v>13</v>
      </c>
      <c r="H135" s="33" t="s">
        <v>14</v>
      </c>
      <c r="I135" s="33" t="s">
        <v>581</v>
      </c>
      <c r="J135" s="33" t="s">
        <v>15</v>
      </c>
      <c r="K135" s="33" t="s">
        <v>572</v>
      </c>
    </row>
    <row r="136" spans="1:11" ht="56.25" x14ac:dyDescent="0.2">
      <c r="A136" s="92" t="s">
        <v>582</v>
      </c>
      <c r="B136" s="94" t="s">
        <v>388</v>
      </c>
      <c r="C136" s="95" t="s">
        <v>24</v>
      </c>
      <c r="D136" s="92" t="s">
        <v>389</v>
      </c>
      <c r="E136" s="147" t="s">
        <v>634</v>
      </c>
      <c r="F136" s="147"/>
      <c r="G136" s="36" t="s">
        <v>31</v>
      </c>
      <c r="H136" s="72">
        <v>1</v>
      </c>
      <c r="I136" s="39"/>
      <c r="J136" s="39"/>
      <c r="K136" s="39">
        <f>SUM(K137:K138)</f>
        <v>499.88</v>
      </c>
    </row>
    <row r="137" spans="1:11" ht="56.25" x14ac:dyDescent="0.2">
      <c r="A137" s="88" t="s">
        <v>584</v>
      </c>
      <c r="B137" s="73" t="s">
        <v>653</v>
      </c>
      <c r="C137" s="88" t="s">
        <v>29</v>
      </c>
      <c r="D137" s="88" t="s">
        <v>654</v>
      </c>
      <c r="E137" s="148" t="s">
        <v>590</v>
      </c>
      <c r="F137" s="148"/>
      <c r="G137" s="74" t="s">
        <v>559</v>
      </c>
      <c r="H137" s="75">
        <v>0.5</v>
      </c>
      <c r="I137" s="75"/>
      <c r="J137" s="76">
        <v>18.07</v>
      </c>
      <c r="K137" s="76">
        <v>9.0299999999999994</v>
      </c>
    </row>
    <row r="138" spans="1:11" ht="22.5" x14ac:dyDescent="0.2">
      <c r="A138" s="89" t="s">
        <v>599</v>
      </c>
      <c r="B138" s="80" t="s">
        <v>655</v>
      </c>
      <c r="C138" s="89" t="s">
        <v>29</v>
      </c>
      <c r="D138" s="89" t="s">
        <v>656</v>
      </c>
      <c r="E138" s="150" t="s">
        <v>602</v>
      </c>
      <c r="F138" s="150"/>
      <c r="G138" s="81" t="s">
        <v>31</v>
      </c>
      <c r="H138" s="82">
        <v>1</v>
      </c>
      <c r="I138" s="82">
        <v>0</v>
      </c>
      <c r="J138" s="83">
        <v>490.85</v>
      </c>
      <c r="K138" s="83">
        <v>490.85</v>
      </c>
    </row>
    <row r="139" spans="1:11" x14ac:dyDescent="0.2">
      <c r="A139" s="90"/>
      <c r="B139" s="90"/>
      <c r="C139" s="90"/>
      <c r="D139" s="90"/>
      <c r="E139" s="90"/>
      <c r="F139" s="77"/>
      <c r="G139" s="90"/>
      <c r="H139" s="77"/>
      <c r="I139" s="90"/>
      <c r="J139" s="77"/>
    </row>
    <row r="140" spans="1:11" x14ac:dyDescent="0.2">
      <c r="A140" s="90"/>
      <c r="B140" s="90"/>
      <c r="C140" s="90"/>
      <c r="D140" s="90"/>
      <c r="E140" s="90"/>
      <c r="F140" s="77"/>
      <c r="G140" s="90"/>
      <c r="H140" s="149"/>
      <c r="I140" s="149"/>
      <c r="J140" s="77"/>
    </row>
    <row r="141" spans="1:11" ht="15" thickBot="1" x14ac:dyDescent="0.25">
      <c r="A141" s="85"/>
      <c r="B141" s="85"/>
      <c r="C141" s="85"/>
      <c r="D141" s="85"/>
      <c r="E141" s="85"/>
      <c r="F141" s="85"/>
      <c r="G141" s="85"/>
      <c r="H141" s="78"/>
      <c r="I141" s="85"/>
      <c r="J141" s="87"/>
    </row>
    <row r="142" spans="1:11" ht="15" thickTop="1" x14ac:dyDescent="0.2">
      <c r="A142" s="79"/>
      <c r="B142" s="79"/>
      <c r="C142" s="79"/>
      <c r="D142" s="79"/>
      <c r="E142" s="79"/>
      <c r="F142" s="79"/>
      <c r="G142" s="79"/>
      <c r="H142" s="79"/>
      <c r="I142" s="79"/>
      <c r="J142" s="79"/>
    </row>
    <row r="143" spans="1:11" x14ac:dyDescent="0.2">
      <c r="A143" s="91" t="s">
        <v>390</v>
      </c>
      <c r="B143" s="33" t="s">
        <v>10</v>
      </c>
      <c r="C143" s="91" t="s">
        <v>11</v>
      </c>
      <c r="D143" s="91" t="s">
        <v>12</v>
      </c>
      <c r="E143" s="146" t="s">
        <v>580</v>
      </c>
      <c r="F143" s="146"/>
      <c r="G143" s="34" t="s">
        <v>13</v>
      </c>
      <c r="H143" s="33" t="s">
        <v>14</v>
      </c>
      <c r="I143" s="33" t="s">
        <v>581</v>
      </c>
      <c r="J143" s="33" t="s">
        <v>15</v>
      </c>
      <c r="K143" s="33" t="s">
        <v>572</v>
      </c>
    </row>
    <row r="144" spans="1:11" ht="78.75" x14ac:dyDescent="0.2">
      <c r="A144" s="92" t="s">
        <v>582</v>
      </c>
      <c r="B144" s="94" t="s">
        <v>391</v>
      </c>
      <c r="C144" s="95" t="s">
        <v>24</v>
      </c>
      <c r="D144" s="92" t="s">
        <v>392</v>
      </c>
      <c r="E144" s="147" t="s">
        <v>634</v>
      </c>
      <c r="F144" s="147"/>
      <c r="G144" s="36" t="s">
        <v>26</v>
      </c>
      <c r="H144" s="72">
        <v>1</v>
      </c>
      <c r="I144" s="39"/>
      <c r="J144" s="39"/>
      <c r="K144" s="39">
        <f>SUM(K145:K147)</f>
        <v>395.06</v>
      </c>
    </row>
    <row r="145" spans="1:11" ht="67.5" x14ac:dyDescent="0.2">
      <c r="A145" s="88" t="s">
        <v>584</v>
      </c>
      <c r="B145" s="73" t="s">
        <v>637</v>
      </c>
      <c r="C145" s="88" t="s">
        <v>29</v>
      </c>
      <c r="D145" s="88" t="s">
        <v>638</v>
      </c>
      <c r="E145" s="148" t="s">
        <v>590</v>
      </c>
      <c r="F145" s="148"/>
      <c r="G145" s="74" t="s">
        <v>559</v>
      </c>
      <c r="H145" s="75">
        <v>0.5</v>
      </c>
      <c r="I145" s="75"/>
      <c r="J145" s="76">
        <v>20.78</v>
      </c>
      <c r="K145" s="76">
        <v>10.39</v>
      </c>
    </row>
    <row r="146" spans="1:11" ht="78.75" x14ac:dyDescent="0.2">
      <c r="A146" s="88" t="s">
        <v>584</v>
      </c>
      <c r="B146" s="73" t="s">
        <v>635</v>
      </c>
      <c r="C146" s="88" t="s">
        <v>29</v>
      </c>
      <c r="D146" s="88" t="s">
        <v>636</v>
      </c>
      <c r="E146" s="148" t="s">
        <v>590</v>
      </c>
      <c r="F146" s="148"/>
      <c r="G146" s="74" t="s">
        <v>559</v>
      </c>
      <c r="H146" s="75">
        <v>0.25</v>
      </c>
      <c r="I146" s="75"/>
      <c r="J146" s="76">
        <v>19.11</v>
      </c>
      <c r="K146" s="76">
        <v>4.7699999999999996</v>
      </c>
    </row>
    <row r="147" spans="1:11" ht="33.75" x14ac:dyDescent="0.2">
      <c r="A147" s="89" t="s">
        <v>599</v>
      </c>
      <c r="B147" s="96" t="s">
        <v>97</v>
      </c>
      <c r="C147" s="97" t="s">
        <v>24</v>
      </c>
      <c r="D147" s="89" t="s">
        <v>657</v>
      </c>
      <c r="E147" s="150" t="s">
        <v>602</v>
      </c>
      <c r="F147" s="150"/>
      <c r="G147" s="81" t="s">
        <v>61</v>
      </c>
      <c r="H147" s="82">
        <v>1</v>
      </c>
      <c r="I147" s="82">
        <v>0</v>
      </c>
      <c r="J147" s="83">
        <v>379.9</v>
      </c>
      <c r="K147" s="83">
        <f>H147*J147</f>
        <v>379.9</v>
      </c>
    </row>
    <row r="148" spans="1:11" x14ac:dyDescent="0.2">
      <c r="A148" s="90"/>
      <c r="B148" s="90"/>
      <c r="C148" s="90"/>
      <c r="D148" s="90"/>
      <c r="E148" s="90"/>
      <c r="F148" s="77"/>
      <c r="G148" s="90"/>
      <c r="H148" s="77"/>
      <c r="I148" s="90"/>
      <c r="J148" s="77"/>
    </row>
    <row r="149" spans="1:11" x14ac:dyDescent="0.2">
      <c r="A149" s="90"/>
      <c r="B149" s="90"/>
      <c r="C149" s="90"/>
      <c r="D149" s="90"/>
      <c r="E149" s="90"/>
      <c r="F149" s="77"/>
      <c r="G149" s="90"/>
      <c r="H149" s="149"/>
      <c r="I149" s="149"/>
      <c r="J149" s="77"/>
    </row>
    <row r="150" spans="1:11" ht="15" thickBot="1" x14ac:dyDescent="0.25">
      <c r="A150" s="85"/>
      <c r="B150" s="85"/>
      <c r="C150" s="85"/>
      <c r="D150" s="85"/>
      <c r="E150" s="85"/>
      <c r="F150" s="85"/>
      <c r="G150" s="85"/>
      <c r="H150" s="78"/>
      <c r="I150" s="85"/>
      <c r="J150" s="87"/>
    </row>
    <row r="151" spans="1:11" ht="15" thickTop="1" x14ac:dyDescent="0.2">
      <c r="A151" s="79"/>
      <c r="B151" s="79"/>
      <c r="C151" s="79"/>
      <c r="D151" s="79"/>
      <c r="E151" s="79"/>
      <c r="F151" s="79"/>
      <c r="G151" s="79"/>
      <c r="H151" s="79"/>
      <c r="I151" s="79"/>
      <c r="J151" s="79"/>
    </row>
    <row r="152" spans="1:11" x14ac:dyDescent="0.2">
      <c r="A152" s="91" t="s">
        <v>393</v>
      </c>
      <c r="B152" s="33" t="s">
        <v>10</v>
      </c>
      <c r="C152" s="91" t="s">
        <v>11</v>
      </c>
      <c r="D152" s="91" t="s">
        <v>12</v>
      </c>
      <c r="E152" s="146" t="s">
        <v>580</v>
      </c>
      <c r="F152" s="146"/>
      <c r="G152" s="34" t="s">
        <v>13</v>
      </c>
      <c r="H152" s="33" t="s">
        <v>14</v>
      </c>
      <c r="I152" s="33" t="s">
        <v>581</v>
      </c>
      <c r="J152" s="33" t="s">
        <v>15</v>
      </c>
      <c r="K152" s="33" t="s">
        <v>572</v>
      </c>
    </row>
    <row r="153" spans="1:11" ht="213.75" x14ac:dyDescent="0.2">
      <c r="A153" s="92" t="s">
        <v>582</v>
      </c>
      <c r="B153" s="94" t="s">
        <v>394</v>
      </c>
      <c r="C153" s="95" t="s">
        <v>24</v>
      </c>
      <c r="D153" s="92" t="s">
        <v>395</v>
      </c>
      <c r="E153" s="147" t="s">
        <v>634</v>
      </c>
      <c r="F153" s="147"/>
      <c r="G153" s="36" t="s">
        <v>26</v>
      </c>
      <c r="H153" s="72">
        <v>1</v>
      </c>
      <c r="I153" s="39"/>
      <c r="J153" s="39"/>
      <c r="K153" s="39">
        <f>SUM(K154:K158)</f>
        <v>172.52</v>
      </c>
    </row>
    <row r="154" spans="1:11" ht="67.5" x14ac:dyDescent="0.2">
      <c r="A154" s="88" t="s">
        <v>584</v>
      </c>
      <c r="B154" s="73" t="s">
        <v>637</v>
      </c>
      <c r="C154" s="88" t="s">
        <v>29</v>
      </c>
      <c r="D154" s="88" t="s">
        <v>638</v>
      </c>
      <c r="E154" s="148" t="s">
        <v>590</v>
      </c>
      <c r="F154" s="148"/>
      <c r="G154" s="74" t="s">
        <v>559</v>
      </c>
      <c r="H154" s="75">
        <v>0.9486</v>
      </c>
      <c r="I154" s="75"/>
      <c r="J154" s="76">
        <v>20.78</v>
      </c>
      <c r="K154" s="76">
        <v>19.71</v>
      </c>
    </row>
    <row r="155" spans="1:11" ht="45" x14ac:dyDescent="0.2">
      <c r="A155" s="88" t="s">
        <v>584</v>
      </c>
      <c r="B155" s="73" t="s">
        <v>588</v>
      </c>
      <c r="C155" s="88" t="s">
        <v>29</v>
      </c>
      <c r="D155" s="88" t="s">
        <v>589</v>
      </c>
      <c r="E155" s="148" t="s">
        <v>590</v>
      </c>
      <c r="F155" s="148"/>
      <c r="G155" s="74" t="s">
        <v>559</v>
      </c>
      <c r="H155" s="75">
        <v>0.29880000000000001</v>
      </c>
      <c r="I155" s="75"/>
      <c r="J155" s="76">
        <v>18.53</v>
      </c>
      <c r="K155" s="76">
        <v>5.53</v>
      </c>
    </row>
    <row r="156" spans="1:11" ht="56.25" x14ac:dyDescent="0.2">
      <c r="A156" s="89" t="s">
        <v>599</v>
      </c>
      <c r="B156" s="96" t="s">
        <v>128</v>
      </c>
      <c r="C156" s="97" t="s">
        <v>24</v>
      </c>
      <c r="D156" s="89" t="s">
        <v>658</v>
      </c>
      <c r="E156" s="150" t="s">
        <v>602</v>
      </c>
      <c r="F156" s="150"/>
      <c r="G156" s="81" t="s">
        <v>61</v>
      </c>
      <c r="H156" s="82">
        <v>1</v>
      </c>
      <c r="I156" s="82">
        <v>0</v>
      </c>
      <c r="J156" s="83">
        <v>16.18</v>
      </c>
      <c r="K156" s="83">
        <f>H156*J156</f>
        <v>16.18</v>
      </c>
    </row>
    <row r="157" spans="1:11" ht="67.5" x14ac:dyDescent="0.2">
      <c r="A157" s="89" t="s">
        <v>599</v>
      </c>
      <c r="B157" s="96" t="s">
        <v>460</v>
      </c>
      <c r="C157" s="97" t="s">
        <v>24</v>
      </c>
      <c r="D157" s="89" t="s">
        <v>659</v>
      </c>
      <c r="E157" s="150" t="s">
        <v>602</v>
      </c>
      <c r="F157" s="150"/>
      <c r="G157" s="81" t="s">
        <v>61</v>
      </c>
      <c r="H157" s="82">
        <v>1</v>
      </c>
      <c r="I157" s="82">
        <v>0</v>
      </c>
      <c r="J157" s="83">
        <v>46.09</v>
      </c>
      <c r="K157" s="83">
        <f t="shared" ref="K157:K158" si="4">H157*J157</f>
        <v>46.09</v>
      </c>
    </row>
    <row r="158" spans="1:11" ht="78.75" x14ac:dyDescent="0.2">
      <c r="A158" s="89" t="s">
        <v>599</v>
      </c>
      <c r="B158" s="96" t="s">
        <v>466</v>
      </c>
      <c r="C158" s="97" t="s">
        <v>24</v>
      </c>
      <c r="D158" s="89" t="s">
        <v>660</v>
      </c>
      <c r="E158" s="150" t="s">
        <v>602</v>
      </c>
      <c r="F158" s="150"/>
      <c r="G158" s="81" t="s">
        <v>61</v>
      </c>
      <c r="H158" s="82">
        <v>1</v>
      </c>
      <c r="I158" s="82">
        <v>0</v>
      </c>
      <c r="J158" s="83">
        <v>85.01</v>
      </c>
      <c r="K158" s="83">
        <f t="shared" si="4"/>
        <v>85.01</v>
      </c>
    </row>
    <row r="159" spans="1:11" x14ac:dyDescent="0.2">
      <c r="A159" s="90"/>
      <c r="B159" s="90"/>
      <c r="C159" s="90"/>
      <c r="D159" s="90"/>
      <c r="E159" s="90"/>
      <c r="F159" s="77"/>
      <c r="G159" s="90"/>
      <c r="H159" s="77"/>
      <c r="I159" s="90"/>
      <c r="J159" s="77"/>
    </row>
    <row r="160" spans="1:11" x14ac:dyDescent="0.2">
      <c r="A160" s="90"/>
      <c r="B160" s="90"/>
      <c r="C160" s="90"/>
      <c r="D160" s="90"/>
      <c r="E160" s="90"/>
      <c r="F160" s="77"/>
      <c r="G160" s="90"/>
      <c r="H160" s="149"/>
      <c r="I160" s="149"/>
      <c r="J160" s="77"/>
    </row>
    <row r="161" spans="1:11" ht="15" thickBot="1" x14ac:dyDescent="0.25">
      <c r="A161" s="85"/>
      <c r="B161" s="85"/>
      <c r="C161" s="85"/>
      <c r="D161" s="85"/>
      <c r="E161" s="85"/>
      <c r="F161" s="85"/>
      <c r="G161" s="85"/>
      <c r="H161" s="78"/>
      <c r="I161" s="85"/>
      <c r="J161" s="87"/>
    </row>
    <row r="162" spans="1:11" ht="15" thickTop="1" x14ac:dyDescent="0.2">
      <c r="A162" s="79"/>
      <c r="B162" s="79"/>
      <c r="C162" s="79"/>
      <c r="D162" s="79"/>
      <c r="E162" s="79"/>
      <c r="F162" s="79"/>
      <c r="G162" s="79"/>
      <c r="H162" s="79"/>
      <c r="I162" s="79"/>
      <c r="J162" s="79"/>
    </row>
    <row r="163" spans="1:11" x14ac:dyDescent="0.2">
      <c r="A163" s="91" t="s">
        <v>396</v>
      </c>
      <c r="B163" s="33" t="s">
        <v>10</v>
      </c>
      <c r="C163" s="91" t="s">
        <v>11</v>
      </c>
      <c r="D163" s="91" t="s">
        <v>12</v>
      </c>
      <c r="E163" s="146" t="s">
        <v>580</v>
      </c>
      <c r="F163" s="146"/>
      <c r="G163" s="34" t="s">
        <v>13</v>
      </c>
      <c r="H163" s="33" t="s">
        <v>14</v>
      </c>
      <c r="I163" s="33" t="s">
        <v>581</v>
      </c>
      <c r="J163" s="33" t="s">
        <v>15</v>
      </c>
      <c r="K163" s="33" t="s">
        <v>572</v>
      </c>
    </row>
    <row r="164" spans="1:11" ht="78.75" x14ac:dyDescent="0.2">
      <c r="A164" s="92" t="s">
        <v>582</v>
      </c>
      <c r="B164" s="94" t="s">
        <v>397</v>
      </c>
      <c r="C164" s="95" t="s">
        <v>24</v>
      </c>
      <c r="D164" s="92" t="s">
        <v>398</v>
      </c>
      <c r="E164" s="147" t="s">
        <v>634</v>
      </c>
      <c r="F164" s="147"/>
      <c r="G164" s="36" t="s">
        <v>26</v>
      </c>
      <c r="H164" s="72">
        <v>1</v>
      </c>
      <c r="I164" s="39"/>
      <c r="J164" s="39"/>
      <c r="K164" s="39">
        <f>SUM(K165:K167)</f>
        <v>175.27</v>
      </c>
    </row>
    <row r="165" spans="1:11" ht="67.5" x14ac:dyDescent="0.2">
      <c r="A165" s="88" t="s">
        <v>584</v>
      </c>
      <c r="B165" s="73" t="s">
        <v>637</v>
      </c>
      <c r="C165" s="88" t="s">
        <v>29</v>
      </c>
      <c r="D165" s="88" t="s">
        <v>638</v>
      </c>
      <c r="E165" s="148" t="s">
        <v>590</v>
      </c>
      <c r="F165" s="148"/>
      <c r="G165" s="74" t="s">
        <v>559</v>
      </c>
      <c r="H165" s="75">
        <v>0.31619999999999998</v>
      </c>
      <c r="I165" s="75"/>
      <c r="J165" s="76">
        <v>20.78</v>
      </c>
      <c r="K165" s="76">
        <v>6.57</v>
      </c>
    </row>
    <row r="166" spans="1:11" ht="45" x14ac:dyDescent="0.2">
      <c r="A166" s="88" t="s">
        <v>584</v>
      </c>
      <c r="B166" s="73" t="s">
        <v>588</v>
      </c>
      <c r="C166" s="88" t="s">
        <v>29</v>
      </c>
      <c r="D166" s="88" t="s">
        <v>589</v>
      </c>
      <c r="E166" s="148" t="s">
        <v>590</v>
      </c>
      <c r="F166" s="148"/>
      <c r="G166" s="74" t="s">
        <v>559</v>
      </c>
      <c r="H166" s="75">
        <v>9.9599999999999994E-2</v>
      </c>
      <c r="I166" s="75"/>
      <c r="J166" s="76">
        <v>18.53</v>
      </c>
      <c r="K166" s="76">
        <v>1.84</v>
      </c>
    </row>
    <row r="167" spans="1:11" ht="56.25" x14ac:dyDescent="0.2">
      <c r="A167" s="89" t="s">
        <v>599</v>
      </c>
      <c r="B167" s="96" t="s">
        <v>661</v>
      </c>
      <c r="C167" s="97" t="s">
        <v>24</v>
      </c>
      <c r="D167" s="89" t="s">
        <v>662</v>
      </c>
      <c r="E167" s="150" t="s">
        <v>602</v>
      </c>
      <c r="F167" s="150"/>
      <c r="G167" s="81" t="s">
        <v>652</v>
      </c>
      <c r="H167" s="82">
        <v>1</v>
      </c>
      <c r="I167" s="82">
        <v>0</v>
      </c>
      <c r="J167" s="83">
        <v>166.86</v>
      </c>
      <c r="K167" s="83">
        <f>J167*H167</f>
        <v>166.86</v>
      </c>
    </row>
    <row r="168" spans="1:11" x14ac:dyDescent="0.2">
      <c r="A168" s="90"/>
      <c r="B168" s="90"/>
      <c r="C168" s="90"/>
      <c r="D168" s="90"/>
      <c r="E168" s="90"/>
      <c r="F168" s="77"/>
      <c r="G168" s="90"/>
      <c r="H168" s="77"/>
      <c r="I168" s="90"/>
      <c r="J168" s="77"/>
    </row>
    <row r="169" spans="1:11" x14ac:dyDescent="0.2">
      <c r="A169" s="90"/>
      <c r="B169" s="90"/>
      <c r="C169" s="90"/>
      <c r="D169" s="90"/>
      <c r="E169" s="90"/>
      <c r="F169" s="77"/>
      <c r="G169" s="90"/>
      <c r="H169" s="149"/>
      <c r="I169" s="149"/>
      <c r="J169" s="77"/>
    </row>
    <row r="170" spans="1:11" ht="15" thickBot="1" x14ac:dyDescent="0.25">
      <c r="A170" s="85"/>
      <c r="B170" s="85"/>
      <c r="C170" s="85"/>
      <c r="D170" s="85"/>
      <c r="E170" s="85"/>
      <c r="F170" s="85"/>
      <c r="G170" s="85"/>
      <c r="H170" s="78"/>
      <c r="I170" s="85"/>
      <c r="J170" s="87"/>
    </row>
    <row r="171" spans="1:11" ht="15" thickTop="1" x14ac:dyDescent="0.2">
      <c r="A171" s="79"/>
      <c r="B171" s="79"/>
      <c r="C171" s="79"/>
      <c r="D171" s="79"/>
      <c r="E171" s="79"/>
      <c r="F171" s="79"/>
      <c r="G171" s="79"/>
      <c r="H171" s="79"/>
      <c r="I171" s="79"/>
      <c r="J171" s="79"/>
    </row>
    <row r="172" spans="1:11" ht="34.5" thickBot="1" x14ac:dyDescent="0.25">
      <c r="A172" s="93" t="s">
        <v>399</v>
      </c>
      <c r="B172" s="93"/>
      <c r="C172" s="93"/>
      <c r="D172" s="93" t="s">
        <v>400</v>
      </c>
      <c r="E172" s="93"/>
      <c r="F172" s="145"/>
      <c r="G172" s="145"/>
      <c r="H172" s="70"/>
      <c r="I172" s="93"/>
      <c r="J172" s="71"/>
    </row>
    <row r="173" spans="1:11" ht="15" thickTop="1" x14ac:dyDescent="0.2">
      <c r="A173" s="79"/>
      <c r="B173" s="79"/>
      <c r="C173" s="79"/>
      <c r="D173" s="79"/>
      <c r="E173" s="79"/>
      <c r="F173" s="79"/>
      <c r="G173" s="79"/>
      <c r="H173" s="79"/>
      <c r="I173" s="79"/>
      <c r="J173" s="79"/>
    </row>
    <row r="174" spans="1:11" x14ac:dyDescent="0.2">
      <c r="A174" s="91" t="s">
        <v>404</v>
      </c>
      <c r="B174" s="33" t="s">
        <v>10</v>
      </c>
      <c r="C174" s="91" t="s">
        <v>11</v>
      </c>
      <c r="D174" s="91" t="s">
        <v>12</v>
      </c>
      <c r="E174" s="146" t="s">
        <v>580</v>
      </c>
      <c r="F174" s="146"/>
      <c r="G174" s="34" t="s">
        <v>13</v>
      </c>
      <c r="H174" s="33" t="s">
        <v>14</v>
      </c>
      <c r="I174" s="33" t="s">
        <v>581</v>
      </c>
      <c r="J174" s="33" t="s">
        <v>15</v>
      </c>
      <c r="K174" s="33" t="s">
        <v>572</v>
      </c>
    </row>
    <row r="175" spans="1:11" ht="67.5" x14ac:dyDescent="0.2">
      <c r="A175" s="92" t="s">
        <v>582</v>
      </c>
      <c r="B175" s="94" t="s">
        <v>405</v>
      </c>
      <c r="C175" s="95" t="s">
        <v>24</v>
      </c>
      <c r="D175" s="92" t="s">
        <v>406</v>
      </c>
      <c r="E175" s="147" t="s">
        <v>663</v>
      </c>
      <c r="F175" s="147"/>
      <c r="G175" s="36" t="s">
        <v>61</v>
      </c>
      <c r="H175" s="72">
        <v>1</v>
      </c>
      <c r="I175" s="39"/>
      <c r="J175" s="39"/>
      <c r="K175" s="39">
        <f>SUM(K176:K178)</f>
        <v>51.660000000000004</v>
      </c>
    </row>
    <row r="176" spans="1:11" ht="56.25" x14ac:dyDescent="0.2">
      <c r="A176" s="88" t="s">
        <v>584</v>
      </c>
      <c r="B176" s="73" t="s">
        <v>664</v>
      </c>
      <c r="C176" s="88" t="s">
        <v>29</v>
      </c>
      <c r="D176" s="88" t="s">
        <v>665</v>
      </c>
      <c r="E176" s="148" t="s">
        <v>590</v>
      </c>
      <c r="F176" s="148"/>
      <c r="G176" s="74" t="s">
        <v>559</v>
      </c>
      <c r="H176" s="75">
        <v>0.37</v>
      </c>
      <c r="I176" s="75"/>
      <c r="J176" s="76">
        <v>20.05</v>
      </c>
      <c r="K176" s="76">
        <v>7.41</v>
      </c>
    </row>
    <row r="177" spans="1:11" ht="45" x14ac:dyDescent="0.2">
      <c r="A177" s="88" t="s">
        <v>584</v>
      </c>
      <c r="B177" s="73" t="s">
        <v>666</v>
      </c>
      <c r="C177" s="88" t="s">
        <v>29</v>
      </c>
      <c r="D177" s="88" t="s">
        <v>667</v>
      </c>
      <c r="E177" s="148" t="s">
        <v>590</v>
      </c>
      <c r="F177" s="148"/>
      <c r="G177" s="74" t="s">
        <v>559</v>
      </c>
      <c r="H177" s="75">
        <v>0.37</v>
      </c>
      <c r="I177" s="75"/>
      <c r="J177" s="76">
        <v>24.73</v>
      </c>
      <c r="K177" s="76">
        <v>9.15</v>
      </c>
    </row>
    <row r="178" spans="1:11" ht="45" x14ac:dyDescent="0.2">
      <c r="A178" s="89" t="s">
        <v>599</v>
      </c>
      <c r="B178" s="96" t="s">
        <v>382</v>
      </c>
      <c r="C178" s="97" t="s">
        <v>24</v>
      </c>
      <c r="D178" s="89" t="s">
        <v>668</v>
      </c>
      <c r="E178" s="150" t="s">
        <v>602</v>
      </c>
      <c r="F178" s="150"/>
      <c r="G178" s="81" t="s">
        <v>61</v>
      </c>
      <c r="H178" s="82">
        <v>1</v>
      </c>
      <c r="I178" s="82">
        <v>0</v>
      </c>
      <c r="J178" s="83">
        <v>35.1</v>
      </c>
      <c r="K178" s="83">
        <f>J178*H178</f>
        <v>35.1</v>
      </c>
    </row>
    <row r="179" spans="1:11" x14ac:dyDescent="0.2">
      <c r="A179" s="90"/>
      <c r="B179" s="90"/>
      <c r="C179" s="90"/>
      <c r="D179" s="90"/>
      <c r="E179" s="90"/>
      <c r="F179" s="77"/>
      <c r="G179" s="90"/>
      <c r="H179" s="77"/>
      <c r="I179" s="90"/>
      <c r="J179" s="77"/>
    </row>
    <row r="180" spans="1:11" x14ac:dyDescent="0.2">
      <c r="A180" s="90"/>
      <c r="B180" s="90"/>
      <c r="C180" s="90"/>
      <c r="D180" s="90"/>
      <c r="E180" s="90"/>
      <c r="F180" s="77"/>
      <c r="G180" s="90"/>
      <c r="H180" s="149"/>
      <c r="I180" s="149"/>
      <c r="J180" s="77"/>
    </row>
    <row r="181" spans="1:11" ht="15" thickBot="1" x14ac:dyDescent="0.25">
      <c r="A181" s="85"/>
      <c r="B181" s="85"/>
      <c r="C181" s="85"/>
      <c r="D181" s="85"/>
      <c r="E181" s="85"/>
      <c r="F181" s="85"/>
      <c r="G181" s="85"/>
      <c r="H181" s="78"/>
      <c r="I181" s="85"/>
      <c r="J181" s="87"/>
    </row>
    <row r="182" spans="1:11" ht="15" thickTop="1" x14ac:dyDescent="0.2">
      <c r="A182" s="79"/>
      <c r="B182" s="79"/>
      <c r="C182" s="79"/>
      <c r="D182" s="79"/>
      <c r="E182" s="79"/>
      <c r="F182" s="79"/>
      <c r="G182" s="79"/>
      <c r="H182" s="79"/>
      <c r="I182" s="79"/>
      <c r="J182" s="79"/>
    </row>
    <row r="183" spans="1:11" ht="34.5" thickBot="1" x14ac:dyDescent="0.25">
      <c r="A183" s="93" t="s">
        <v>416</v>
      </c>
      <c r="B183" s="93"/>
      <c r="C183" s="93"/>
      <c r="D183" s="93" t="s">
        <v>417</v>
      </c>
      <c r="E183" s="93"/>
      <c r="F183" s="145"/>
      <c r="G183" s="145"/>
      <c r="H183" s="70"/>
      <c r="I183" s="93"/>
      <c r="J183" s="71"/>
    </row>
    <row r="184" spans="1:11" ht="15.75" thickTop="1" thickBot="1" x14ac:dyDescent="0.25">
      <c r="A184" s="79"/>
      <c r="B184" s="79"/>
      <c r="C184" s="79"/>
      <c r="D184" s="79"/>
      <c r="E184" s="79"/>
      <c r="F184" s="79"/>
      <c r="G184" s="79"/>
      <c r="H184" s="79"/>
      <c r="I184" s="79"/>
      <c r="J184" s="79"/>
    </row>
    <row r="185" spans="1:11" ht="15" thickTop="1" x14ac:dyDescent="0.2">
      <c r="A185" s="79"/>
      <c r="B185" s="79"/>
      <c r="C185" s="79"/>
      <c r="D185" s="79"/>
      <c r="E185" s="79"/>
      <c r="F185" s="79"/>
      <c r="G185" s="79"/>
      <c r="H185" s="79"/>
      <c r="I185" s="79"/>
      <c r="J185" s="79"/>
    </row>
    <row r="186" spans="1:11" ht="34.5" thickBot="1" x14ac:dyDescent="0.25">
      <c r="A186" s="93" t="s">
        <v>427</v>
      </c>
      <c r="B186" s="93"/>
      <c r="C186" s="93"/>
      <c r="D186" s="93" t="s">
        <v>428</v>
      </c>
      <c r="E186" s="93"/>
      <c r="F186" s="145"/>
      <c r="G186" s="145"/>
      <c r="H186" s="70"/>
      <c r="I186" s="93"/>
      <c r="J186" s="71"/>
    </row>
    <row r="187" spans="1:11" ht="15" thickTop="1" x14ac:dyDescent="0.2">
      <c r="A187" s="79"/>
      <c r="B187" s="79"/>
      <c r="C187" s="79"/>
      <c r="D187" s="79"/>
      <c r="E187" s="79"/>
      <c r="F187" s="79"/>
      <c r="G187" s="79"/>
      <c r="H187" s="79"/>
      <c r="I187" s="79"/>
      <c r="J187" s="79"/>
    </row>
    <row r="188" spans="1:11" x14ac:dyDescent="0.2">
      <c r="A188" s="91" t="s">
        <v>433</v>
      </c>
      <c r="B188" s="33" t="s">
        <v>10</v>
      </c>
      <c r="C188" s="91" t="s">
        <v>11</v>
      </c>
      <c r="D188" s="91" t="s">
        <v>12</v>
      </c>
      <c r="E188" s="146" t="s">
        <v>580</v>
      </c>
      <c r="F188" s="146"/>
      <c r="G188" s="34" t="s">
        <v>13</v>
      </c>
      <c r="H188" s="33" t="s">
        <v>14</v>
      </c>
      <c r="I188" s="33" t="s">
        <v>581</v>
      </c>
      <c r="J188" s="33" t="s">
        <v>15</v>
      </c>
      <c r="K188" s="33" t="s">
        <v>572</v>
      </c>
    </row>
    <row r="189" spans="1:11" ht="90" x14ac:dyDescent="0.2">
      <c r="A189" s="92" t="s">
        <v>582</v>
      </c>
      <c r="B189" s="94" t="s">
        <v>434</v>
      </c>
      <c r="C189" s="95" t="s">
        <v>24</v>
      </c>
      <c r="D189" s="92" t="s">
        <v>435</v>
      </c>
      <c r="E189" s="147" t="s">
        <v>669</v>
      </c>
      <c r="F189" s="147"/>
      <c r="G189" s="36" t="s">
        <v>31</v>
      </c>
      <c r="H189" s="72">
        <v>1</v>
      </c>
      <c r="I189" s="39"/>
      <c r="J189" s="39"/>
      <c r="K189" s="39">
        <f>SUM(K190:K194)</f>
        <v>303.80075200000005</v>
      </c>
    </row>
    <row r="190" spans="1:11" ht="56.25" x14ac:dyDescent="0.2">
      <c r="A190" s="88" t="s">
        <v>584</v>
      </c>
      <c r="B190" s="73" t="s">
        <v>670</v>
      </c>
      <c r="C190" s="88" t="s">
        <v>29</v>
      </c>
      <c r="D190" s="88" t="s">
        <v>671</v>
      </c>
      <c r="E190" s="148" t="s">
        <v>590</v>
      </c>
      <c r="F190" s="148"/>
      <c r="G190" s="74" t="s">
        <v>559</v>
      </c>
      <c r="H190" s="75">
        <v>1.2004999999999999</v>
      </c>
      <c r="I190" s="75"/>
      <c r="J190" s="76">
        <v>21.98</v>
      </c>
      <c r="K190" s="76">
        <v>26.38</v>
      </c>
    </row>
    <row r="191" spans="1:11" ht="45" x14ac:dyDescent="0.2">
      <c r="A191" s="88" t="s">
        <v>584</v>
      </c>
      <c r="B191" s="73" t="s">
        <v>588</v>
      </c>
      <c r="C191" s="88" t="s">
        <v>29</v>
      </c>
      <c r="D191" s="88" t="s">
        <v>589</v>
      </c>
      <c r="E191" s="148" t="s">
        <v>590</v>
      </c>
      <c r="F191" s="148"/>
      <c r="G191" s="74" t="s">
        <v>559</v>
      </c>
      <c r="H191" s="75">
        <v>0.26100000000000001</v>
      </c>
      <c r="I191" s="75"/>
      <c r="J191" s="76">
        <v>18.53</v>
      </c>
      <c r="K191" s="76">
        <v>4.83</v>
      </c>
    </row>
    <row r="192" spans="1:11" ht="22.5" x14ac:dyDescent="0.2">
      <c r="A192" s="89" t="s">
        <v>599</v>
      </c>
      <c r="B192" s="80" t="s">
        <v>645</v>
      </c>
      <c r="C192" s="89" t="s">
        <v>29</v>
      </c>
      <c r="D192" s="89" t="s">
        <v>646</v>
      </c>
      <c r="E192" s="150" t="s">
        <v>602</v>
      </c>
      <c r="F192" s="150"/>
      <c r="G192" s="81" t="s">
        <v>611</v>
      </c>
      <c r="H192" s="82">
        <v>0.106</v>
      </c>
      <c r="I192" s="82">
        <v>0</v>
      </c>
      <c r="J192" s="83">
        <v>87.8</v>
      </c>
      <c r="K192" s="83">
        <v>9.3000000000000007</v>
      </c>
    </row>
    <row r="193" spans="1:11" ht="33.75" x14ac:dyDescent="0.2">
      <c r="A193" s="89" t="s">
        <v>599</v>
      </c>
      <c r="B193" s="80" t="s">
        <v>672</v>
      </c>
      <c r="C193" s="89" t="s">
        <v>29</v>
      </c>
      <c r="D193" s="89" t="s">
        <v>673</v>
      </c>
      <c r="E193" s="150" t="s">
        <v>602</v>
      </c>
      <c r="F193" s="150"/>
      <c r="G193" s="81" t="s">
        <v>611</v>
      </c>
      <c r="H193" s="82">
        <v>9</v>
      </c>
      <c r="I193" s="82">
        <v>0</v>
      </c>
      <c r="J193" s="83">
        <v>2.1800000000000002</v>
      </c>
      <c r="K193" s="83">
        <v>19.62</v>
      </c>
    </row>
    <row r="194" spans="1:11" ht="45" x14ac:dyDescent="0.2">
      <c r="A194" s="89" t="s">
        <v>599</v>
      </c>
      <c r="B194" s="96" t="s">
        <v>550</v>
      </c>
      <c r="C194" s="97" t="s">
        <v>24</v>
      </c>
      <c r="D194" s="89" t="s">
        <v>674</v>
      </c>
      <c r="E194" s="150" t="s">
        <v>602</v>
      </c>
      <c r="F194" s="150"/>
      <c r="G194" s="81" t="s">
        <v>31</v>
      </c>
      <c r="H194" s="82">
        <v>1.1544000000000001</v>
      </c>
      <c r="I194" s="82">
        <v>0</v>
      </c>
      <c r="J194" s="83">
        <v>211.08</v>
      </c>
      <c r="K194" s="83">
        <f>H194*J194</f>
        <v>243.67075200000002</v>
      </c>
    </row>
    <row r="195" spans="1:11" x14ac:dyDescent="0.2">
      <c r="A195" s="90"/>
      <c r="B195" s="90"/>
      <c r="C195" s="90"/>
      <c r="D195" s="90"/>
      <c r="E195" s="90"/>
      <c r="F195" s="77"/>
      <c r="G195" s="90"/>
      <c r="H195" s="77"/>
      <c r="I195" s="90"/>
      <c r="J195" s="77"/>
    </row>
    <row r="196" spans="1:11" x14ac:dyDescent="0.2">
      <c r="A196" s="90"/>
      <c r="B196" s="90"/>
      <c r="C196" s="90"/>
      <c r="D196" s="90"/>
      <c r="E196" s="90"/>
      <c r="F196" s="77"/>
      <c r="G196" s="90"/>
      <c r="H196" s="149"/>
      <c r="I196" s="149"/>
      <c r="J196" s="77"/>
    </row>
    <row r="197" spans="1:11" ht="15" thickBot="1" x14ac:dyDescent="0.25">
      <c r="A197" s="85"/>
      <c r="B197" s="85"/>
      <c r="C197" s="85"/>
      <c r="D197" s="85"/>
      <c r="E197" s="85"/>
      <c r="F197" s="85"/>
      <c r="G197" s="85"/>
      <c r="H197" s="78"/>
      <c r="I197" s="85"/>
      <c r="J197" s="87"/>
    </row>
    <row r="198" spans="1:11" ht="15" thickTop="1" x14ac:dyDescent="0.2">
      <c r="A198" s="79"/>
      <c r="B198" s="79"/>
      <c r="C198" s="79"/>
      <c r="D198" s="79"/>
      <c r="E198" s="79"/>
      <c r="F198" s="79"/>
      <c r="G198" s="79"/>
      <c r="H198" s="79"/>
      <c r="I198" s="79"/>
      <c r="J198" s="79"/>
    </row>
    <row r="199" spans="1:11" ht="23.25" thickBot="1" x14ac:dyDescent="0.25">
      <c r="A199" s="93" t="s">
        <v>436</v>
      </c>
      <c r="B199" s="93"/>
      <c r="C199" s="93"/>
      <c r="D199" s="93" t="s">
        <v>437</v>
      </c>
      <c r="E199" s="93"/>
      <c r="F199" s="145"/>
      <c r="G199" s="145"/>
      <c r="H199" s="70"/>
      <c r="I199" s="93"/>
      <c r="J199" s="71"/>
    </row>
    <row r="200" spans="1:11" ht="15" thickTop="1" x14ac:dyDescent="0.2">
      <c r="A200" s="79"/>
      <c r="B200" s="79"/>
      <c r="C200" s="79"/>
      <c r="D200" s="79"/>
      <c r="E200" s="79"/>
      <c r="F200" s="79"/>
      <c r="G200" s="79"/>
      <c r="H200" s="79"/>
      <c r="I200" s="79"/>
      <c r="J200" s="79"/>
    </row>
    <row r="201" spans="1:11" x14ac:dyDescent="0.2">
      <c r="A201" s="91" t="s">
        <v>459</v>
      </c>
      <c r="B201" s="33" t="s">
        <v>10</v>
      </c>
      <c r="C201" s="91" t="s">
        <v>11</v>
      </c>
      <c r="D201" s="91" t="s">
        <v>12</v>
      </c>
      <c r="E201" s="146" t="s">
        <v>580</v>
      </c>
      <c r="F201" s="146"/>
      <c r="G201" s="34" t="s">
        <v>13</v>
      </c>
      <c r="H201" s="33" t="s">
        <v>14</v>
      </c>
      <c r="I201" s="33" t="s">
        <v>581</v>
      </c>
      <c r="J201" s="33" t="s">
        <v>15</v>
      </c>
      <c r="K201" s="33" t="s">
        <v>572</v>
      </c>
    </row>
    <row r="202" spans="1:11" ht="135" x14ac:dyDescent="0.2">
      <c r="A202" s="92" t="s">
        <v>582</v>
      </c>
      <c r="B202" s="94" t="s">
        <v>460</v>
      </c>
      <c r="C202" s="95" t="s">
        <v>24</v>
      </c>
      <c r="D202" s="92" t="s">
        <v>461</v>
      </c>
      <c r="E202" s="147" t="s">
        <v>669</v>
      </c>
      <c r="F202" s="147"/>
      <c r="G202" s="36" t="s">
        <v>31</v>
      </c>
      <c r="H202" s="72">
        <v>1</v>
      </c>
      <c r="I202" s="39"/>
      <c r="J202" s="39"/>
      <c r="K202" s="39">
        <f>SUM(K203:K207)</f>
        <v>240.95863200000002</v>
      </c>
    </row>
    <row r="203" spans="1:11" ht="56.25" x14ac:dyDescent="0.2">
      <c r="A203" s="88" t="s">
        <v>584</v>
      </c>
      <c r="B203" s="73" t="s">
        <v>670</v>
      </c>
      <c r="C203" s="88" t="s">
        <v>29</v>
      </c>
      <c r="D203" s="88" t="s">
        <v>671</v>
      </c>
      <c r="E203" s="148" t="s">
        <v>590</v>
      </c>
      <c r="F203" s="148"/>
      <c r="G203" s="74" t="s">
        <v>559</v>
      </c>
      <c r="H203" s="75">
        <v>1.2004999999999999</v>
      </c>
      <c r="I203" s="75"/>
      <c r="J203" s="76">
        <v>21.98</v>
      </c>
      <c r="K203" s="76">
        <v>26.38</v>
      </c>
    </row>
    <row r="204" spans="1:11" ht="45" x14ac:dyDescent="0.2">
      <c r="A204" s="88" t="s">
        <v>584</v>
      </c>
      <c r="B204" s="73" t="s">
        <v>588</v>
      </c>
      <c r="C204" s="88" t="s">
        <v>29</v>
      </c>
      <c r="D204" s="88" t="s">
        <v>589</v>
      </c>
      <c r="E204" s="148" t="s">
        <v>590</v>
      </c>
      <c r="F204" s="148"/>
      <c r="G204" s="74" t="s">
        <v>559</v>
      </c>
      <c r="H204" s="75">
        <v>0.26100000000000001</v>
      </c>
      <c r="I204" s="75"/>
      <c r="J204" s="76">
        <v>18.53</v>
      </c>
      <c r="K204" s="76">
        <v>4.83</v>
      </c>
    </row>
    <row r="205" spans="1:11" ht="33.75" x14ac:dyDescent="0.2">
      <c r="A205" s="89" t="s">
        <v>599</v>
      </c>
      <c r="B205" s="80" t="s">
        <v>672</v>
      </c>
      <c r="C205" s="89" t="s">
        <v>29</v>
      </c>
      <c r="D205" s="89" t="s">
        <v>673</v>
      </c>
      <c r="E205" s="150" t="s">
        <v>602</v>
      </c>
      <c r="F205" s="150"/>
      <c r="G205" s="81" t="s">
        <v>611</v>
      </c>
      <c r="H205" s="82">
        <v>9</v>
      </c>
      <c r="I205" s="82">
        <v>0</v>
      </c>
      <c r="J205" s="83">
        <v>2.1800000000000002</v>
      </c>
      <c r="K205" s="83">
        <v>19.62</v>
      </c>
    </row>
    <row r="206" spans="1:11" ht="22.5" x14ac:dyDescent="0.2">
      <c r="A206" s="89" t="s">
        <v>599</v>
      </c>
      <c r="B206" s="96" t="s">
        <v>645</v>
      </c>
      <c r="C206" s="97" t="s">
        <v>29</v>
      </c>
      <c r="D206" s="89" t="s">
        <v>646</v>
      </c>
      <c r="E206" s="150" t="s">
        <v>602</v>
      </c>
      <c r="F206" s="150"/>
      <c r="G206" s="81" t="s">
        <v>611</v>
      </c>
      <c r="H206" s="82">
        <v>0.16</v>
      </c>
      <c r="I206" s="82">
        <v>0</v>
      </c>
      <c r="J206" s="83">
        <v>87.8</v>
      </c>
      <c r="K206" s="83">
        <f>J206*H206</f>
        <v>14.048</v>
      </c>
    </row>
    <row r="207" spans="1:11" ht="33.75" x14ac:dyDescent="0.2">
      <c r="A207" s="89" t="s">
        <v>599</v>
      </c>
      <c r="B207" s="96" t="s">
        <v>79</v>
      </c>
      <c r="C207" s="97" t="s">
        <v>24</v>
      </c>
      <c r="D207" s="89" t="s">
        <v>675</v>
      </c>
      <c r="E207" s="150" t="s">
        <v>602</v>
      </c>
      <c r="F207" s="150"/>
      <c r="G207" s="81" t="s">
        <v>31</v>
      </c>
      <c r="H207" s="82">
        <v>1.1544000000000001</v>
      </c>
      <c r="I207" s="82">
        <v>0</v>
      </c>
      <c r="J207" s="83">
        <v>152.53</v>
      </c>
      <c r="K207" s="83">
        <f>J207*H207</f>
        <v>176.08063200000001</v>
      </c>
    </row>
    <row r="208" spans="1:11" x14ac:dyDescent="0.2">
      <c r="A208" s="90"/>
      <c r="B208" s="90"/>
      <c r="C208" s="90"/>
      <c r="D208" s="90"/>
      <c r="E208" s="90"/>
      <c r="F208" s="77"/>
      <c r="G208" s="90"/>
      <c r="H208" s="77"/>
      <c r="I208" s="90"/>
      <c r="J208" s="77"/>
    </row>
    <row r="209" spans="1:11" x14ac:dyDescent="0.2">
      <c r="A209" s="90"/>
      <c r="B209" s="90"/>
      <c r="C209" s="90"/>
      <c r="D209" s="90"/>
      <c r="E209" s="90"/>
      <c r="F209" s="77"/>
      <c r="G209" s="90"/>
      <c r="H209" s="149"/>
      <c r="I209" s="149"/>
      <c r="J209" s="77"/>
    </row>
    <row r="210" spans="1:11" ht="15" thickBot="1" x14ac:dyDescent="0.25">
      <c r="A210" s="85"/>
      <c r="B210" s="85"/>
      <c r="C210" s="85"/>
      <c r="D210" s="85"/>
      <c r="E210" s="85"/>
      <c r="F210" s="85"/>
      <c r="G210" s="85"/>
      <c r="H210" s="78"/>
      <c r="I210" s="85"/>
      <c r="J210" s="87"/>
    </row>
    <row r="211" spans="1:11" ht="15" thickTop="1" x14ac:dyDescent="0.2">
      <c r="A211" s="79"/>
      <c r="B211" s="79"/>
      <c r="C211" s="79"/>
      <c r="D211" s="79"/>
      <c r="E211" s="79"/>
      <c r="F211" s="79"/>
      <c r="G211" s="79"/>
      <c r="H211" s="79"/>
      <c r="I211" s="79"/>
      <c r="J211" s="79"/>
    </row>
    <row r="212" spans="1:11" x14ac:dyDescent="0.2">
      <c r="A212" s="91" t="s">
        <v>462</v>
      </c>
      <c r="B212" s="33" t="s">
        <v>10</v>
      </c>
      <c r="C212" s="91" t="s">
        <v>11</v>
      </c>
      <c r="D212" s="91" t="s">
        <v>12</v>
      </c>
      <c r="E212" s="146" t="s">
        <v>580</v>
      </c>
      <c r="F212" s="146"/>
      <c r="G212" s="34" t="s">
        <v>13</v>
      </c>
      <c r="H212" s="33" t="s">
        <v>14</v>
      </c>
      <c r="I212" s="33" t="s">
        <v>581</v>
      </c>
      <c r="J212" s="33" t="s">
        <v>15</v>
      </c>
      <c r="K212" s="33" t="s">
        <v>572</v>
      </c>
    </row>
    <row r="213" spans="1:11" ht="90" x14ac:dyDescent="0.2">
      <c r="A213" s="92" t="s">
        <v>582</v>
      </c>
      <c r="B213" s="94" t="s">
        <v>463</v>
      </c>
      <c r="C213" s="95" t="s">
        <v>24</v>
      </c>
      <c r="D213" s="92" t="s">
        <v>464</v>
      </c>
      <c r="E213" s="147" t="s">
        <v>669</v>
      </c>
      <c r="F213" s="147"/>
      <c r="G213" s="36" t="s">
        <v>31</v>
      </c>
      <c r="H213" s="72">
        <v>1</v>
      </c>
      <c r="I213" s="39"/>
      <c r="J213" s="39"/>
      <c r="K213" s="39">
        <f>SUM(K214:K218)</f>
        <v>266.91767200000004</v>
      </c>
    </row>
    <row r="214" spans="1:11" ht="56.25" x14ac:dyDescent="0.2">
      <c r="A214" s="88" t="s">
        <v>584</v>
      </c>
      <c r="B214" s="73" t="s">
        <v>670</v>
      </c>
      <c r="C214" s="88" t="s">
        <v>29</v>
      </c>
      <c r="D214" s="88" t="s">
        <v>671</v>
      </c>
      <c r="E214" s="148" t="s">
        <v>590</v>
      </c>
      <c r="F214" s="148"/>
      <c r="G214" s="74" t="s">
        <v>559</v>
      </c>
      <c r="H214" s="75">
        <v>1.2004999999999999</v>
      </c>
      <c r="I214" s="75"/>
      <c r="J214" s="76">
        <v>21.98</v>
      </c>
      <c r="K214" s="76">
        <v>26.38</v>
      </c>
    </row>
    <row r="215" spans="1:11" ht="45" x14ac:dyDescent="0.2">
      <c r="A215" s="88" t="s">
        <v>584</v>
      </c>
      <c r="B215" s="73" t="s">
        <v>588</v>
      </c>
      <c r="C215" s="88" t="s">
        <v>29</v>
      </c>
      <c r="D215" s="88" t="s">
        <v>589</v>
      </c>
      <c r="E215" s="148" t="s">
        <v>590</v>
      </c>
      <c r="F215" s="148"/>
      <c r="G215" s="74" t="s">
        <v>559</v>
      </c>
      <c r="H215" s="75">
        <v>0.26100000000000001</v>
      </c>
      <c r="I215" s="75"/>
      <c r="J215" s="76">
        <v>18.53</v>
      </c>
      <c r="K215" s="76">
        <v>4.83</v>
      </c>
    </row>
    <row r="216" spans="1:11" ht="22.5" x14ac:dyDescent="0.2">
      <c r="A216" s="89" t="s">
        <v>599</v>
      </c>
      <c r="B216" s="80" t="s">
        <v>645</v>
      </c>
      <c r="C216" s="89" t="s">
        <v>29</v>
      </c>
      <c r="D216" s="89" t="s">
        <v>646</v>
      </c>
      <c r="E216" s="150" t="s">
        <v>602</v>
      </c>
      <c r="F216" s="150"/>
      <c r="G216" s="81" t="s">
        <v>611</v>
      </c>
      <c r="H216" s="82">
        <v>0.106</v>
      </c>
      <c r="I216" s="82">
        <v>0</v>
      </c>
      <c r="J216" s="83">
        <v>87.8</v>
      </c>
      <c r="K216" s="83">
        <v>9.3000000000000007</v>
      </c>
    </row>
    <row r="217" spans="1:11" ht="33.75" x14ac:dyDescent="0.2">
      <c r="A217" s="89" t="s">
        <v>599</v>
      </c>
      <c r="B217" s="80" t="s">
        <v>672</v>
      </c>
      <c r="C217" s="89" t="s">
        <v>29</v>
      </c>
      <c r="D217" s="89" t="s">
        <v>673</v>
      </c>
      <c r="E217" s="150" t="s">
        <v>602</v>
      </c>
      <c r="F217" s="150"/>
      <c r="G217" s="81" t="s">
        <v>611</v>
      </c>
      <c r="H217" s="82">
        <v>9</v>
      </c>
      <c r="I217" s="82">
        <v>0</v>
      </c>
      <c r="J217" s="83">
        <v>2.1800000000000002</v>
      </c>
      <c r="K217" s="83">
        <v>19.62</v>
      </c>
    </row>
    <row r="218" spans="1:11" ht="45" x14ac:dyDescent="0.2">
      <c r="A218" s="89" t="s">
        <v>599</v>
      </c>
      <c r="B218" s="96" t="s">
        <v>676</v>
      </c>
      <c r="C218" s="97" t="s">
        <v>24</v>
      </c>
      <c r="D218" s="89" t="s">
        <v>677</v>
      </c>
      <c r="E218" s="150" t="s">
        <v>602</v>
      </c>
      <c r="F218" s="150"/>
      <c r="G218" s="81" t="s">
        <v>31</v>
      </c>
      <c r="H218" s="82">
        <v>1.1544000000000001</v>
      </c>
      <c r="I218" s="82">
        <v>0</v>
      </c>
      <c r="J218" s="83">
        <v>179.13</v>
      </c>
      <c r="K218" s="83">
        <f>J218*H218</f>
        <v>206.78767200000001</v>
      </c>
    </row>
    <row r="219" spans="1:11" x14ac:dyDescent="0.2">
      <c r="A219" s="90"/>
      <c r="B219" s="90"/>
      <c r="C219" s="90"/>
      <c r="D219" s="90"/>
      <c r="E219" s="90"/>
      <c r="F219" s="77"/>
      <c r="G219" s="90"/>
      <c r="H219" s="77"/>
      <c r="I219" s="90"/>
      <c r="J219" s="77"/>
    </row>
    <row r="220" spans="1:11" x14ac:dyDescent="0.2">
      <c r="A220" s="90"/>
      <c r="B220" s="90"/>
      <c r="C220" s="90"/>
      <c r="D220" s="90"/>
      <c r="E220" s="90"/>
      <c r="F220" s="77"/>
      <c r="G220" s="90"/>
      <c r="H220" s="149"/>
      <c r="I220" s="149"/>
      <c r="J220" s="77"/>
    </row>
    <row r="221" spans="1:11" ht="15" thickBot="1" x14ac:dyDescent="0.25">
      <c r="A221" s="85"/>
      <c r="B221" s="85"/>
      <c r="C221" s="85"/>
      <c r="D221" s="85"/>
      <c r="E221" s="85"/>
      <c r="F221" s="85"/>
      <c r="G221" s="85"/>
      <c r="H221" s="78"/>
      <c r="I221" s="85"/>
      <c r="J221" s="87"/>
    </row>
    <row r="222" spans="1:11" ht="15" thickTop="1" x14ac:dyDescent="0.2">
      <c r="A222" s="79"/>
      <c r="B222" s="79"/>
      <c r="C222" s="79"/>
      <c r="D222" s="79"/>
      <c r="E222" s="79"/>
      <c r="F222" s="79"/>
      <c r="G222" s="79"/>
      <c r="H222" s="79"/>
      <c r="I222" s="79"/>
      <c r="J222" s="79"/>
    </row>
    <row r="223" spans="1:11" x14ac:dyDescent="0.2">
      <c r="A223" s="91" t="s">
        <v>465</v>
      </c>
      <c r="B223" s="33" t="s">
        <v>10</v>
      </c>
      <c r="C223" s="91" t="s">
        <v>11</v>
      </c>
      <c r="D223" s="91" t="s">
        <v>12</v>
      </c>
      <c r="E223" s="146" t="s">
        <v>580</v>
      </c>
      <c r="F223" s="146"/>
      <c r="G223" s="34" t="s">
        <v>13</v>
      </c>
      <c r="H223" s="33" t="s">
        <v>14</v>
      </c>
      <c r="I223" s="33" t="s">
        <v>581</v>
      </c>
      <c r="J223" s="33" t="s">
        <v>15</v>
      </c>
      <c r="K223" s="33" t="s">
        <v>572</v>
      </c>
    </row>
    <row r="224" spans="1:11" ht="180" x14ac:dyDescent="0.2">
      <c r="A224" s="92" t="s">
        <v>582</v>
      </c>
      <c r="B224" s="94" t="s">
        <v>466</v>
      </c>
      <c r="C224" s="95" t="s">
        <v>24</v>
      </c>
      <c r="D224" s="92" t="s">
        <v>467</v>
      </c>
      <c r="E224" s="147" t="s">
        <v>604</v>
      </c>
      <c r="F224" s="147"/>
      <c r="G224" s="36" t="s">
        <v>68</v>
      </c>
      <c r="H224" s="72">
        <v>1</v>
      </c>
      <c r="I224" s="39"/>
      <c r="J224" s="39">
        <v>1322.98</v>
      </c>
      <c r="K224" s="39">
        <f>SUM(K225:K229)</f>
        <v>1322.98</v>
      </c>
    </row>
    <row r="225" spans="1:11" ht="112.5" x14ac:dyDescent="0.2">
      <c r="A225" s="88" t="s">
        <v>584</v>
      </c>
      <c r="B225" s="73" t="s">
        <v>612</v>
      </c>
      <c r="C225" s="88" t="s">
        <v>29</v>
      </c>
      <c r="D225" s="88" t="s">
        <v>613</v>
      </c>
      <c r="E225" s="148" t="s">
        <v>604</v>
      </c>
      <c r="F225" s="148"/>
      <c r="G225" s="74" t="s">
        <v>68</v>
      </c>
      <c r="H225" s="75">
        <v>1</v>
      </c>
      <c r="I225" s="75"/>
      <c r="J225" s="76">
        <v>480.78</v>
      </c>
      <c r="K225" s="76">
        <v>480.78</v>
      </c>
    </row>
    <row r="226" spans="1:11" ht="101.25" x14ac:dyDescent="0.2">
      <c r="A226" s="88" t="s">
        <v>584</v>
      </c>
      <c r="B226" s="73" t="s">
        <v>106</v>
      </c>
      <c r="C226" s="88" t="s">
        <v>29</v>
      </c>
      <c r="D226" s="88" t="s">
        <v>107</v>
      </c>
      <c r="E226" s="148" t="s">
        <v>604</v>
      </c>
      <c r="F226" s="148"/>
      <c r="G226" s="74" t="s">
        <v>31</v>
      </c>
      <c r="H226" s="75">
        <v>20.252997300000001</v>
      </c>
      <c r="I226" s="75"/>
      <c r="J226" s="76">
        <v>29.11</v>
      </c>
      <c r="K226" s="76">
        <v>589.55999999999995</v>
      </c>
    </row>
    <row r="227" spans="1:11" ht="45" x14ac:dyDescent="0.2">
      <c r="A227" s="88" t="s">
        <v>584</v>
      </c>
      <c r="B227" s="73" t="s">
        <v>593</v>
      </c>
      <c r="C227" s="88" t="s">
        <v>29</v>
      </c>
      <c r="D227" s="88" t="s">
        <v>594</v>
      </c>
      <c r="E227" s="148" t="s">
        <v>590</v>
      </c>
      <c r="F227" s="148"/>
      <c r="G227" s="74" t="s">
        <v>559</v>
      </c>
      <c r="H227" s="75">
        <v>0.13247829999999999</v>
      </c>
      <c r="I227" s="75"/>
      <c r="J227" s="76">
        <v>22.09</v>
      </c>
      <c r="K227" s="76">
        <v>2.92</v>
      </c>
    </row>
    <row r="228" spans="1:11" ht="45" x14ac:dyDescent="0.2">
      <c r="A228" s="88" t="s">
        <v>584</v>
      </c>
      <c r="B228" s="73" t="s">
        <v>588</v>
      </c>
      <c r="C228" s="88" t="s">
        <v>29</v>
      </c>
      <c r="D228" s="88" t="s">
        <v>589</v>
      </c>
      <c r="E228" s="148" t="s">
        <v>590</v>
      </c>
      <c r="F228" s="148"/>
      <c r="G228" s="74" t="s">
        <v>559</v>
      </c>
      <c r="H228" s="75">
        <v>6.6239000000000006E-2</v>
      </c>
      <c r="I228" s="75"/>
      <c r="J228" s="76">
        <v>18.53</v>
      </c>
      <c r="K228" s="76">
        <v>1.22</v>
      </c>
    </row>
    <row r="229" spans="1:11" ht="146.25" x14ac:dyDescent="0.2">
      <c r="A229" s="89" t="s">
        <v>599</v>
      </c>
      <c r="B229" s="80" t="s">
        <v>678</v>
      </c>
      <c r="C229" s="89" t="s">
        <v>29</v>
      </c>
      <c r="D229" s="89" t="s">
        <v>679</v>
      </c>
      <c r="E229" s="150" t="s">
        <v>602</v>
      </c>
      <c r="F229" s="150"/>
      <c r="G229" s="81" t="s">
        <v>31</v>
      </c>
      <c r="H229" s="82">
        <v>20.252997300000001</v>
      </c>
      <c r="I229" s="82">
        <v>0</v>
      </c>
      <c r="J229" s="83">
        <v>12.27</v>
      </c>
      <c r="K229" s="83">
        <v>248.5</v>
      </c>
    </row>
    <row r="230" spans="1:11" x14ac:dyDescent="0.2">
      <c r="A230" s="90"/>
      <c r="B230" s="90"/>
      <c r="C230" s="90"/>
      <c r="D230" s="90"/>
      <c r="E230" s="90"/>
      <c r="F230" s="77"/>
      <c r="G230" s="90"/>
      <c r="H230" s="77"/>
      <c r="I230" s="90"/>
      <c r="J230" s="77"/>
    </row>
    <row r="231" spans="1:11" x14ac:dyDescent="0.2">
      <c r="A231" s="90"/>
      <c r="B231" s="90"/>
      <c r="C231" s="90"/>
      <c r="D231" s="90"/>
      <c r="E231" s="90"/>
      <c r="F231" s="77"/>
      <c r="G231" s="90"/>
      <c r="H231" s="149"/>
      <c r="I231" s="149"/>
      <c r="J231" s="77"/>
    </row>
    <row r="232" spans="1:11" ht="15" thickBot="1" x14ac:dyDescent="0.25">
      <c r="A232" s="85"/>
      <c r="B232" s="85"/>
      <c r="C232" s="85"/>
      <c r="D232" s="85"/>
      <c r="E232" s="85"/>
      <c r="F232" s="85"/>
      <c r="G232" s="85"/>
      <c r="H232" s="78"/>
      <c r="I232" s="85"/>
      <c r="J232" s="87"/>
    </row>
    <row r="233" spans="1:11" ht="15" thickTop="1" x14ac:dyDescent="0.2">
      <c r="A233" s="79"/>
      <c r="B233" s="79"/>
      <c r="C233" s="79"/>
      <c r="D233" s="79"/>
      <c r="E233" s="79"/>
      <c r="F233" s="79"/>
      <c r="G233" s="79"/>
      <c r="H233" s="79"/>
      <c r="I233" s="79"/>
      <c r="J233" s="79"/>
    </row>
    <row r="234" spans="1:11" ht="23.25" thickBot="1" x14ac:dyDescent="0.25">
      <c r="A234" s="93" t="s">
        <v>485</v>
      </c>
      <c r="B234" s="93"/>
      <c r="C234" s="93"/>
      <c r="D234" s="93" t="s">
        <v>486</v>
      </c>
      <c r="E234" s="93"/>
      <c r="F234" s="145"/>
      <c r="G234" s="145"/>
      <c r="H234" s="70"/>
      <c r="I234" s="93"/>
      <c r="J234" s="71"/>
    </row>
    <row r="235" spans="1:11" ht="15" thickTop="1" x14ac:dyDescent="0.2">
      <c r="A235" s="79"/>
      <c r="B235" s="79"/>
      <c r="C235" s="79"/>
      <c r="D235" s="79"/>
      <c r="E235" s="79"/>
      <c r="F235" s="79"/>
      <c r="G235" s="79"/>
      <c r="H235" s="79"/>
      <c r="I235" s="79"/>
      <c r="J235" s="79"/>
    </row>
    <row r="236" spans="1:11" ht="15" thickBot="1" x14ac:dyDescent="0.25">
      <c r="A236" s="93" t="s">
        <v>490</v>
      </c>
      <c r="B236" s="93"/>
      <c r="C236" s="93"/>
      <c r="D236" s="93" t="s">
        <v>491</v>
      </c>
      <c r="E236" s="93"/>
      <c r="F236" s="145"/>
      <c r="G236" s="145"/>
      <c r="H236" s="70"/>
      <c r="I236" s="93"/>
      <c r="J236" s="71"/>
    </row>
    <row r="237" spans="1:11" ht="15" thickTop="1" x14ac:dyDescent="0.2">
      <c r="A237" s="79"/>
      <c r="B237" s="79"/>
      <c r="C237" s="79"/>
      <c r="D237" s="79"/>
      <c r="E237" s="79"/>
      <c r="F237" s="79"/>
      <c r="G237" s="79"/>
      <c r="H237" s="79"/>
      <c r="I237" s="79"/>
      <c r="J237" s="79"/>
    </row>
    <row r="238" spans="1:11" ht="15" thickBot="1" x14ac:dyDescent="0.25">
      <c r="A238" s="93" t="s">
        <v>495</v>
      </c>
      <c r="B238" s="93"/>
      <c r="C238" s="93"/>
      <c r="D238" s="93" t="s">
        <v>496</v>
      </c>
      <c r="E238" s="93"/>
      <c r="F238" s="145"/>
      <c r="G238" s="145"/>
      <c r="H238" s="70"/>
      <c r="I238" s="93"/>
      <c r="J238" s="71"/>
    </row>
    <row r="239" spans="1:11" ht="15" thickTop="1" x14ac:dyDescent="0.2">
      <c r="A239" s="79"/>
      <c r="B239" s="79"/>
      <c r="C239" s="79"/>
      <c r="D239" s="79"/>
      <c r="E239" s="79"/>
      <c r="F239" s="79"/>
      <c r="G239" s="79"/>
      <c r="H239" s="79"/>
      <c r="I239" s="79"/>
      <c r="J239" s="79"/>
    </row>
    <row r="240" spans="1:11" x14ac:dyDescent="0.2">
      <c r="A240" s="91" t="s">
        <v>524</v>
      </c>
      <c r="B240" s="33" t="s">
        <v>10</v>
      </c>
      <c r="C240" s="91" t="s">
        <v>11</v>
      </c>
      <c r="D240" s="91" t="s">
        <v>12</v>
      </c>
      <c r="E240" s="146" t="s">
        <v>580</v>
      </c>
      <c r="F240" s="146"/>
      <c r="G240" s="34" t="s">
        <v>13</v>
      </c>
      <c r="H240" s="33" t="s">
        <v>14</v>
      </c>
      <c r="I240" s="33" t="s">
        <v>581</v>
      </c>
      <c r="J240" s="33" t="s">
        <v>15</v>
      </c>
      <c r="K240" s="33" t="s">
        <v>572</v>
      </c>
    </row>
    <row r="241" spans="1:11" ht="33.75" x14ac:dyDescent="0.2">
      <c r="A241" s="92" t="s">
        <v>582</v>
      </c>
      <c r="B241" s="94" t="s">
        <v>525</v>
      </c>
      <c r="C241" s="95" t="s">
        <v>24</v>
      </c>
      <c r="D241" s="92" t="s">
        <v>526</v>
      </c>
      <c r="E241" s="147" t="s">
        <v>680</v>
      </c>
      <c r="F241" s="147"/>
      <c r="G241" s="36" t="s">
        <v>31</v>
      </c>
      <c r="H241" s="72">
        <v>1</v>
      </c>
      <c r="I241" s="39"/>
      <c r="J241" s="39"/>
      <c r="K241" s="39">
        <f>SUM(K242:K244)</f>
        <v>45.72</v>
      </c>
    </row>
    <row r="242" spans="1:11" ht="67.5" x14ac:dyDescent="0.2">
      <c r="A242" s="88" t="s">
        <v>584</v>
      </c>
      <c r="B242" s="73" t="s">
        <v>681</v>
      </c>
      <c r="C242" s="88" t="s">
        <v>29</v>
      </c>
      <c r="D242" s="88" t="s">
        <v>682</v>
      </c>
      <c r="E242" s="148" t="s">
        <v>680</v>
      </c>
      <c r="F242" s="148"/>
      <c r="G242" s="74" t="s">
        <v>31</v>
      </c>
      <c r="H242" s="75">
        <v>1</v>
      </c>
      <c r="I242" s="75"/>
      <c r="J242" s="76">
        <v>17.04</v>
      </c>
      <c r="K242" s="76">
        <v>17.04</v>
      </c>
    </row>
    <row r="243" spans="1:11" ht="101.25" x14ac:dyDescent="0.2">
      <c r="A243" s="88" t="s">
        <v>584</v>
      </c>
      <c r="B243" s="73" t="s">
        <v>683</v>
      </c>
      <c r="C243" s="88" t="s">
        <v>29</v>
      </c>
      <c r="D243" s="88" t="s">
        <v>684</v>
      </c>
      <c r="E243" s="148" t="s">
        <v>680</v>
      </c>
      <c r="F243" s="148"/>
      <c r="G243" s="74" t="s">
        <v>31</v>
      </c>
      <c r="H243" s="75">
        <v>1</v>
      </c>
      <c r="I243" s="75"/>
      <c r="J243" s="76">
        <v>14.41</v>
      </c>
      <c r="K243" s="76">
        <v>14.41</v>
      </c>
    </row>
    <row r="244" spans="1:11" ht="78.75" x14ac:dyDescent="0.2">
      <c r="A244" s="88" t="s">
        <v>584</v>
      </c>
      <c r="B244" s="73" t="s">
        <v>685</v>
      </c>
      <c r="C244" s="88" t="s">
        <v>29</v>
      </c>
      <c r="D244" s="88" t="s">
        <v>686</v>
      </c>
      <c r="E244" s="148" t="s">
        <v>680</v>
      </c>
      <c r="F244" s="148"/>
      <c r="G244" s="74" t="s">
        <v>31</v>
      </c>
      <c r="H244" s="75">
        <v>1</v>
      </c>
      <c r="I244" s="75"/>
      <c r="J244" s="76">
        <v>14.27</v>
      </c>
      <c r="K244" s="76">
        <v>14.27</v>
      </c>
    </row>
    <row r="245" spans="1:11" x14ac:dyDescent="0.2">
      <c r="A245" s="90"/>
      <c r="B245" s="90"/>
      <c r="C245" s="90"/>
      <c r="D245" s="90"/>
      <c r="E245" s="90"/>
      <c r="F245" s="77"/>
      <c r="G245" s="90"/>
      <c r="H245" s="77"/>
      <c r="I245" s="90"/>
      <c r="J245" s="77"/>
    </row>
    <row r="246" spans="1:11" x14ac:dyDescent="0.2">
      <c r="A246" s="90"/>
      <c r="B246" s="90"/>
      <c r="C246" s="90"/>
      <c r="D246" s="90"/>
      <c r="E246" s="90"/>
      <c r="F246" s="77"/>
      <c r="G246" s="90"/>
      <c r="H246" s="149"/>
      <c r="I246" s="149"/>
      <c r="J246" s="77"/>
    </row>
    <row r="247" spans="1:11" ht="15" thickBot="1" x14ac:dyDescent="0.25">
      <c r="A247" s="85"/>
      <c r="B247" s="85"/>
      <c r="C247" s="85"/>
      <c r="D247" s="85"/>
      <c r="E247" s="85"/>
      <c r="F247" s="85"/>
      <c r="G247" s="85"/>
      <c r="H247" s="78"/>
      <c r="I247" s="85"/>
      <c r="J247" s="87"/>
    </row>
    <row r="248" spans="1:11" ht="15" thickTop="1" x14ac:dyDescent="0.2">
      <c r="A248" s="79"/>
      <c r="B248" s="79"/>
      <c r="C248" s="79"/>
      <c r="D248" s="79"/>
      <c r="E248" s="79"/>
      <c r="F248" s="79"/>
      <c r="G248" s="79"/>
      <c r="H248" s="79"/>
      <c r="I248" s="79"/>
      <c r="J248" s="79"/>
    </row>
    <row r="249" spans="1:11" ht="33.75" x14ac:dyDescent="0.2">
      <c r="A249" s="93" t="s">
        <v>530</v>
      </c>
      <c r="B249" s="93"/>
      <c r="C249" s="93"/>
      <c r="D249" s="93" t="s">
        <v>531</v>
      </c>
      <c r="E249" s="93"/>
      <c r="F249" s="145"/>
      <c r="G249" s="145"/>
      <c r="H249" s="70"/>
      <c r="I249" s="93"/>
      <c r="J249" s="71"/>
    </row>
    <row r="250" spans="1:11" x14ac:dyDescent="0.2">
      <c r="A250" s="91"/>
      <c r="B250" s="33" t="s">
        <v>10</v>
      </c>
      <c r="C250" s="91" t="s">
        <v>11</v>
      </c>
      <c r="D250" s="91" t="s">
        <v>12</v>
      </c>
      <c r="E250" s="146" t="s">
        <v>580</v>
      </c>
      <c r="F250" s="146"/>
      <c r="G250" s="34" t="s">
        <v>13</v>
      </c>
      <c r="H250" s="33" t="s">
        <v>14</v>
      </c>
      <c r="I250" s="33" t="s">
        <v>581</v>
      </c>
      <c r="J250" s="33" t="s">
        <v>15</v>
      </c>
      <c r="K250" s="33" t="s">
        <v>572</v>
      </c>
    </row>
    <row r="251" spans="1:11" ht="202.5" x14ac:dyDescent="0.2">
      <c r="A251" s="92" t="s">
        <v>599</v>
      </c>
      <c r="B251" s="94" t="s">
        <v>405</v>
      </c>
      <c r="C251" s="95" t="s">
        <v>24</v>
      </c>
      <c r="D251" s="92" t="s">
        <v>533</v>
      </c>
      <c r="E251" s="147" t="s">
        <v>602</v>
      </c>
      <c r="F251" s="147"/>
      <c r="G251" s="36" t="s">
        <v>38</v>
      </c>
      <c r="H251" s="72">
        <v>1</v>
      </c>
      <c r="I251" s="39"/>
      <c r="J251" s="39">
        <v>803.5</v>
      </c>
      <c r="K251" s="39">
        <v>0</v>
      </c>
    </row>
    <row r="252" spans="1:11" x14ac:dyDescent="0.2">
      <c r="A252" s="90"/>
      <c r="B252" s="90"/>
      <c r="C252" s="90"/>
      <c r="D252" s="90"/>
      <c r="E252" s="90"/>
      <c r="F252" s="77"/>
      <c r="G252" s="90"/>
      <c r="H252" s="77"/>
      <c r="I252" s="90"/>
      <c r="J252" s="77"/>
    </row>
    <row r="253" spans="1:11" x14ac:dyDescent="0.2">
      <c r="A253" s="90"/>
      <c r="B253" s="90"/>
      <c r="C253" s="90"/>
      <c r="D253" s="90"/>
      <c r="E253" s="90"/>
      <c r="F253" s="77"/>
      <c r="G253" s="90"/>
      <c r="H253" s="149"/>
      <c r="I253" s="149"/>
      <c r="J253" s="77"/>
    </row>
    <row r="254" spans="1:11" ht="15" thickBot="1" x14ac:dyDescent="0.25">
      <c r="A254" s="85"/>
      <c r="B254" s="85"/>
      <c r="C254" s="85"/>
      <c r="D254" s="85"/>
      <c r="E254" s="85"/>
      <c r="F254" s="85"/>
      <c r="G254" s="85"/>
      <c r="H254" s="78"/>
      <c r="I254" s="85"/>
      <c r="J254" s="87"/>
    </row>
    <row r="255" spans="1:11" ht="15" thickTop="1" x14ac:dyDescent="0.2">
      <c r="A255" s="79"/>
      <c r="B255" s="79"/>
      <c r="C255" s="79"/>
      <c r="D255" s="79"/>
      <c r="E255" s="79"/>
      <c r="F255" s="79"/>
      <c r="G255" s="79"/>
      <c r="H255" s="79"/>
      <c r="I255" s="79"/>
      <c r="J255" s="79"/>
    </row>
    <row r="256" spans="1:11" x14ac:dyDescent="0.2">
      <c r="A256" s="91"/>
      <c r="B256" s="33" t="s">
        <v>10</v>
      </c>
      <c r="C256" s="91" t="s">
        <v>11</v>
      </c>
      <c r="D256" s="91" t="s">
        <v>12</v>
      </c>
      <c r="E256" s="146" t="s">
        <v>580</v>
      </c>
      <c r="F256" s="146"/>
      <c r="G256" s="34" t="s">
        <v>13</v>
      </c>
      <c r="H256" s="33" t="s">
        <v>14</v>
      </c>
      <c r="I256" s="33" t="s">
        <v>581</v>
      </c>
      <c r="J256" s="33" t="s">
        <v>15</v>
      </c>
      <c r="K256" s="33" t="s">
        <v>572</v>
      </c>
    </row>
    <row r="257" spans="1:11" ht="225" x14ac:dyDescent="0.2">
      <c r="A257" s="92" t="s">
        <v>599</v>
      </c>
      <c r="B257" s="94" t="s">
        <v>535</v>
      </c>
      <c r="C257" s="95" t="s">
        <v>24</v>
      </c>
      <c r="D257" s="92" t="s">
        <v>536</v>
      </c>
      <c r="E257" s="147" t="s">
        <v>602</v>
      </c>
      <c r="F257" s="147"/>
      <c r="G257" s="36" t="s">
        <v>38</v>
      </c>
      <c r="H257" s="72">
        <v>1</v>
      </c>
      <c r="I257" s="39"/>
      <c r="J257" s="39">
        <v>803.5</v>
      </c>
      <c r="K257" s="39">
        <v>0</v>
      </c>
    </row>
    <row r="258" spans="1:11" x14ac:dyDescent="0.2">
      <c r="A258" s="90"/>
      <c r="B258" s="90"/>
      <c r="C258" s="90"/>
      <c r="D258" s="90"/>
      <c r="E258" s="90"/>
      <c r="F258" s="77"/>
      <c r="G258" s="90"/>
      <c r="H258" s="77"/>
      <c r="I258" s="90"/>
      <c r="J258" s="77"/>
    </row>
    <row r="259" spans="1:11" x14ac:dyDescent="0.2">
      <c r="A259" s="90"/>
      <c r="B259" s="90"/>
      <c r="C259" s="90"/>
      <c r="D259" s="90"/>
      <c r="E259" s="90"/>
      <c r="F259" s="77"/>
      <c r="G259" s="90"/>
      <c r="H259" s="149"/>
      <c r="I259" s="149"/>
      <c r="J259" s="77"/>
    </row>
    <row r="260" spans="1:11" ht="15" thickBot="1" x14ac:dyDescent="0.25">
      <c r="A260" s="85"/>
      <c r="B260" s="85"/>
      <c r="C260" s="85"/>
      <c r="D260" s="85"/>
      <c r="E260" s="85"/>
      <c r="F260" s="85"/>
      <c r="G260" s="85"/>
      <c r="H260" s="78"/>
      <c r="I260" s="85"/>
      <c r="J260" s="87"/>
    </row>
    <row r="261" spans="1:11" ht="15" thickTop="1" x14ac:dyDescent="0.2">
      <c r="A261" s="79"/>
      <c r="B261" s="79"/>
      <c r="C261" s="79"/>
      <c r="D261" s="79"/>
      <c r="E261" s="79"/>
      <c r="F261" s="79"/>
      <c r="G261" s="79"/>
      <c r="H261" s="79"/>
      <c r="I261" s="79"/>
      <c r="J261" s="79"/>
    </row>
    <row r="262" spans="1:11" x14ac:dyDescent="0.2">
      <c r="A262" s="91"/>
      <c r="B262" s="33" t="s">
        <v>10</v>
      </c>
      <c r="C262" s="91" t="s">
        <v>11</v>
      </c>
      <c r="D262" s="91" t="s">
        <v>12</v>
      </c>
      <c r="E262" s="146" t="s">
        <v>580</v>
      </c>
      <c r="F262" s="146"/>
      <c r="G262" s="34" t="s">
        <v>13</v>
      </c>
      <c r="H262" s="33" t="s">
        <v>14</v>
      </c>
      <c r="I262" s="33" t="s">
        <v>581</v>
      </c>
      <c r="J262" s="33" t="s">
        <v>15</v>
      </c>
      <c r="K262" s="33" t="s">
        <v>572</v>
      </c>
    </row>
    <row r="263" spans="1:11" ht="225" x14ac:dyDescent="0.2">
      <c r="A263" s="92" t="s">
        <v>599</v>
      </c>
      <c r="B263" s="94" t="s">
        <v>538</v>
      </c>
      <c r="C263" s="95" t="s">
        <v>24</v>
      </c>
      <c r="D263" s="92" t="s">
        <v>539</v>
      </c>
      <c r="E263" s="147" t="s">
        <v>602</v>
      </c>
      <c r="F263" s="147"/>
      <c r="G263" s="36" t="s">
        <v>38</v>
      </c>
      <c r="H263" s="72">
        <v>1</v>
      </c>
      <c r="I263" s="39"/>
      <c r="J263" s="39">
        <v>446.39</v>
      </c>
      <c r="K263" s="39">
        <v>0</v>
      </c>
    </row>
    <row r="264" spans="1:11" x14ac:dyDescent="0.2">
      <c r="A264" s="90"/>
      <c r="B264" s="90"/>
      <c r="C264" s="90"/>
      <c r="D264" s="90"/>
      <c r="E264" s="90"/>
      <c r="F264" s="77"/>
      <c r="G264" s="90"/>
      <c r="H264" s="77"/>
      <c r="I264" s="90"/>
      <c r="J264" s="77"/>
    </row>
    <row r="265" spans="1:11" x14ac:dyDescent="0.2">
      <c r="A265" s="90"/>
      <c r="B265" s="90"/>
      <c r="C265" s="90"/>
      <c r="D265" s="90"/>
      <c r="E265" s="90"/>
      <c r="F265" s="77"/>
      <c r="G265" s="90"/>
      <c r="H265" s="149"/>
      <c r="I265" s="149"/>
      <c r="J265" s="77"/>
    </row>
    <row r="266" spans="1:11" ht="15" thickBot="1" x14ac:dyDescent="0.25">
      <c r="A266" s="85"/>
      <c r="B266" s="85"/>
      <c r="C266" s="85"/>
      <c r="D266" s="85"/>
      <c r="E266" s="85"/>
      <c r="F266" s="85"/>
      <c r="G266" s="85"/>
      <c r="H266" s="78"/>
      <c r="I266" s="85"/>
      <c r="J266" s="87"/>
    </row>
    <row r="267" spans="1:11" ht="15" thickTop="1" x14ac:dyDescent="0.2">
      <c r="A267" s="79"/>
      <c r="B267" s="79"/>
      <c r="C267" s="79"/>
      <c r="D267" s="79"/>
      <c r="E267" s="79"/>
      <c r="F267" s="79"/>
      <c r="G267" s="79"/>
      <c r="H267" s="79"/>
      <c r="I267" s="79"/>
      <c r="J267" s="79"/>
    </row>
    <row r="268" spans="1:11" x14ac:dyDescent="0.2">
      <c r="A268" s="91"/>
      <c r="B268" s="33" t="s">
        <v>10</v>
      </c>
      <c r="C268" s="91" t="s">
        <v>11</v>
      </c>
      <c r="D268" s="91" t="s">
        <v>12</v>
      </c>
      <c r="E268" s="146" t="s">
        <v>580</v>
      </c>
      <c r="F268" s="146"/>
      <c r="G268" s="34" t="s">
        <v>13</v>
      </c>
      <c r="H268" s="33" t="s">
        <v>14</v>
      </c>
      <c r="I268" s="33" t="s">
        <v>581</v>
      </c>
      <c r="J268" s="33" t="s">
        <v>15</v>
      </c>
      <c r="K268" s="33" t="s">
        <v>572</v>
      </c>
    </row>
    <row r="269" spans="1:11" ht="213.75" x14ac:dyDescent="0.2">
      <c r="A269" s="92" t="s">
        <v>599</v>
      </c>
      <c r="B269" s="94" t="s">
        <v>541</v>
      </c>
      <c r="C269" s="95" t="s">
        <v>24</v>
      </c>
      <c r="D269" s="92" t="s">
        <v>542</v>
      </c>
      <c r="E269" s="147" t="s">
        <v>602</v>
      </c>
      <c r="F269" s="147"/>
      <c r="G269" s="36" t="s">
        <v>38</v>
      </c>
      <c r="H269" s="72">
        <v>1</v>
      </c>
      <c r="I269" s="39"/>
      <c r="J269" s="39">
        <v>446.39</v>
      </c>
      <c r="K269" s="39">
        <v>0</v>
      </c>
    </row>
    <row r="270" spans="1:11" x14ac:dyDescent="0.2">
      <c r="A270" s="90"/>
      <c r="B270" s="90"/>
      <c r="C270" s="90"/>
      <c r="D270" s="90"/>
      <c r="E270" s="90"/>
      <c r="F270" s="77"/>
      <c r="G270" s="90"/>
      <c r="H270" s="77"/>
      <c r="I270" s="90"/>
      <c r="J270" s="77"/>
    </row>
    <row r="271" spans="1:11" x14ac:dyDescent="0.2">
      <c r="A271" s="90"/>
      <c r="B271" s="90"/>
      <c r="C271" s="90"/>
      <c r="D271" s="90"/>
      <c r="E271" s="90"/>
      <c r="F271" s="77"/>
      <c r="G271" s="90"/>
      <c r="H271" s="149"/>
      <c r="I271" s="149"/>
      <c r="J271" s="77"/>
    </row>
    <row r="272" spans="1:11" ht="15" thickBot="1" x14ac:dyDescent="0.25">
      <c r="A272" s="85"/>
      <c r="B272" s="85"/>
      <c r="C272" s="85"/>
      <c r="D272" s="85"/>
      <c r="E272" s="85"/>
      <c r="F272" s="85"/>
      <c r="G272" s="85"/>
      <c r="H272" s="78"/>
      <c r="I272" s="85"/>
      <c r="J272" s="87"/>
    </row>
    <row r="273" spans="1:11" ht="15" thickTop="1" x14ac:dyDescent="0.2">
      <c r="A273" s="79"/>
      <c r="B273" s="79"/>
      <c r="C273" s="79"/>
      <c r="D273" s="79"/>
      <c r="E273" s="79"/>
      <c r="F273" s="79"/>
      <c r="G273" s="79"/>
      <c r="H273" s="79"/>
      <c r="I273" s="79"/>
      <c r="J273" s="79"/>
    </row>
    <row r="274" spans="1:11" x14ac:dyDescent="0.2">
      <c r="A274" s="91" t="s">
        <v>543</v>
      </c>
      <c r="B274" s="33" t="s">
        <v>10</v>
      </c>
      <c r="C274" s="91" t="s">
        <v>11</v>
      </c>
      <c r="D274" s="91" t="s">
        <v>12</v>
      </c>
      <c r="E274" s="146" t="s">
        <v>580</v>
      </c>
      <c r="F274" s="146"/>
      <c r="G274" s="34" t="s">
        <v>13</v>
      </c>
      <c r="H274" s="33" t="s">
        <v>14</v>
      </c>
      <c r="I274" s="33" t="s">
        <v>581</v>
      </c>
      <c r="J274" s="33" t="s">
        <v>15</v>
      </c>
      <c r="K274" s="33" t="s">
        <v>572</v>
      </c>
    </row>
    <row r="275" spans="1:11" ht="112.5" x14ac:dyDescent="0.2">
      <c r="A275" s="92" t="s">
        <v>582</v>
      </c>
      <c r="B275" s="94" t="s">
        <v>538</v>
      </c>
      <c r="C275" s="95" t="s">
        <v>24</v>
      </c>
      <c r="D275" s="92" t="s">
        <v>544</v>
      </c>
      <c r="E275" s="147" t="s">
        <v>634</v>
      </c>
      <c r="F275" s="147"/>
      <c r="G275" s="36" t="s">
        <v>61</v>
      </c>
      <c r="H275" s="72">
        <v>1</v>
      </c>
      <c r="I275" s="39"/>
      <c r="J275" s="39">
        <v>524.73</v>
      </c>
      <c r="K275" s="39">
        <v>524.73</v>
      </c>
    </row>
    <row r="276" spans="1:11" ht="78.75" x14ac:dyDescent="0.2">
      <c r="A276" s="88" t="s">
        <v>584</v>
      </c>
      <c r="B276" s="73" t="s">
        <v>635</v>
      </c>
      <c r="C276" s="88" t="s">
        <v>29</v>
      </c>
      <c r="D276" s="88" t="s">
        <v>636</v>
      </c>
      <c r="E276" s="148" t="s">
        <v>590</v>
      </c>
      <c r="F276" s="148"/>
      <c r="G276" s="74" t="s">
        <v>559</v>
      </c>
      <c r="H276" s="75">
        <v>0.3</v>
      </c>
      <c r="I276" s="75"/>
      <c r="J276" s="76">
        <v>19.11</v>
      </c>
      <c r="K276" s="76">
        <v>5.73</v>
      </c>
    </row>
    <row r="277" spans="1:11" ht="90" x14ac:dyDescent="0.2">
      <c r="A277" s="89" t="s">
        <v>599</v>
      </c>
      <c r="B277" s="80" t="s">
        <v>687</v>
      </c>
      <c r="C277" s="89" t="s">
        <v>29</v>
      </c>
      <c r="D277" s="89" t="s">
        <v>688</v>
      </c>
      <c r="E277" s="150" t="s">
        <v>602</v>
      </c>
      <c r="F277" s="150"/>
      <c r="G277" s="81" t="s">
        <v>61</v>
      </c>
      <c r="H277" s="82">
        <v>1</v>
      </c>
      <c r="I277" s="82">
        <v>0</v>
      </c>
      <c r="J277" s="83">
        <v>519</v>
      </c>
      <c r="K277" s="83">
        <v>519</v>
      </c>
    </row>
    <row r="278" spans="1:11" x14ac:dyDescent="0.2">
      <c r="A278" s="90"/>
      <c r="B278" s="90"/>
      <c r="C278" s="90"/>
      <c r="D278" s="90"/>
      <c r="E278" s="90"/>
      <c r="F278" s="77"/>
      <c r="G278" s="90"/>
      <c r="H278" s="77"/>
      <c r="I278" s="90"/>
      <c r="J278" s="77"/>
    </row>
    <row r="279" spans="1:11" x14ac:dyDescent="0.2">
      <c r="A279" s="90"/>
      <c r="B279" s="90"/>
      <c r="C279" s="90"/>
      <c r="D279" s="90"/>
      <c r="E279" s="90"/>
      <c r="F279" s="77"/>
      <c r="G279" s="90"/>
      <c r="H279" s="149"/>
      <c r="I279" s="149"/>
      <c r="J279" s="77"/>
    </row>
    <row r="280" spans="1:11" ht="15" thickBot="1" x14ac:dyDescent="0.25">
      <c r="A280" s="85"/>
      <c r="B280" s="85"/>
      <c r="C280" s="85"/>
      <c r="D280" s="85"/>
      <c r="E280" s="85"/>
      <c r="F280" s="85"/>
      <c r="G280" s="85"/>
      <c r="H280" s="78"/>
      <c r="I280" s="85"/>
      <c r="J280" s="87"/>
    </row>
    <row r="281" spans="1:11" ht="15" thickTop="1" x14ac:dyDescent="0.2">
      <c r="A281" s="79"/>
      <c r="B281" s="79"/>
      <c r="C281" s="79"/>
      <c r="D281" s="79"/>
      <c r="E281" s="79"/>
      <c r="F281" s="79"/>
      <c r="G281" s="79"/>
      <c r="H281" s="79"/>
      <c r="I281" s="79"/>
      <c r="J281" s="79"/>
    </row>
    <row r="282" spans="1:11" x14ac:dyDescent="0.2">
      <c r="A282" s="91" t="s">
        <v>545</v>
      </c>
      <c r="B282" s="33" t="s">
        <v>10</v>
      </c>
      <c r="C282" s="91" t="s">
        <v>11</v>
      </c>
      <c r="D282" s="91" t="s">
        <v>12</v>
      </c>
      <c r="E282" s="146" t="s">
        <v>580</v>
      </c>
      <c r="F282" s="146"/>
      <c r="G282" s="34" t="s">
        <v>13</v>
      </c>
      <c r="H282" s="33" t="s">
        <v>14</v>
      </c>
      <c r="I282" s="33" t="s">
        <v>581</v>
      </c>
      <c r="J282" s="33" t="s">
        <v>15</v>
      </c>
      <c r="K282" s="33" t="s">
        <v>572</v>
      </c>
    </row>
    <row r="283" spans="1:11" ht="123.75" x14ac:dyDescent="0.2">
      <c r="A283" s="92" t="s">
        <v>582</v>
      </c>
      <c r="B283" s="94" t="s">
        <v>541</v>
      </c>
      <c r="C283" s="95" t="s">
        <v>24</v>
      </c>
      <c r="D283" s="92" t="s">
        <v>546</v>
      </c>
      <c r="E283" s="147" t="s">
        <v>634</v>
      </c>
      <c r="F283" s="147"/>
      <c r="G283" s="36" t="s">
        <v>61</v>
      </c>
      <c r="H283" s="72">
        <v>1</v>
      </c>
      <c r="I283" s="39"/>
      <c r="J283" s="39">
        <v>423.78</v>
      </c>
      <c r="K283" s="39">
        <v>423.78</v>
      </c>
    </row>
    <row r="284" spans="1:11" ht="67.5" x14ac:dyDescent="0.2">
      <c r="A284" s="88" t="s">
        <v>584</v>
      </c>
      <c r="B284" s="73" t="s">
        <v>637</v>
      </c>
      <c r="C284" s="88" t="s">
        <v>29</v>
      </c>
      <c r="D284" s="88" t="s">
        <v>638</v>
      </c>
      <c r="E284" s="148" t="s">
        <v>590</v>
      </c>
      <c r="F284" s="148"/>
      <c r="G284" s="74" t="s">
        <v>559</v>
      </c>
      <c r="H284" s="75">
        <v>1.4</v>
      </c>
      <c r="I284" s="75"/>
      <c r="J284" s="76">
        <v>20.78</v>
      </c>
      <c r="K284" s="76">
        <v>29.09</v>
      </c>
    </row>
    <row r="285" spans="1:11" ht="45" x14ac:dyDescent="0.2">
      <c r="A285" s="88" t="s">
        <v>584</v>
      </c>
      <c r="B285" s="73" t="s">
        <v>588</v>
      </c>
      <c r="C285" s="88" t="s">
        <v>29</v>
      </c>
      <c r="D285" s="88" t="s">
        <v>589</v>
      </c>
      <c r="E285" s="148" t="s">
        <v>590</v>
      </c>
      <c r="F285" s="148"/>
      <c r="G285" s="74" t="s">
        <v>559</v>
      </c>
      <c r="H285" s="75">
        <v>0.44829999999999998</v>
      </c>
      <c r="I285" s="75"/>
      <c r="J285" s="76">
        <v>18.53</v>
      </c>
      <c r="K285" s="76">
        <v>8.3000000000000007</v>
      </c>
    </row>
    <row r="286" spans="1:11" ht="135" x14ac:dyDescent="0.2">
      <c r="A286" s="89" t="s">
        <v>599</v>
      </c>
      <c r="B286" s="80" t="s">
        <v>649</v>
      </c>
      <c r="C286" s="89" t="s">
        <v>29</v>
      </c>
      <c r="D286" s="89" t="s">
        <v>650</v>
      </c>
      <c r="E286" s="150" t="s">
        <v>602</v>
      </c>
      <c r="F286" s="150"/>
      <c r="G286" s="81" t="s">
        <v>61</v>
      </c>
      <c r="H286" s="82">
        <v>9</v>
      </c>
      <c r="I286" s="82"/>
      <c r="J286" s="83">
        <v>18.72</v>
      </c>
      <c r="K286" s="83">
        <v>168.48</v>
      </c>
    </row>
    <row r="287" spans="1:11" ht="67.5" x14ac:dyDescent="0.2">
      <c r="A287" s="89" t="s">
        <v>599</v>
      </c>
      <c r="B287" s="80" t="s">
        <v>689</v>
      </c>
      <c r="C287" s="89" t="s">
        <v>29</v>
      </c>
      <c r="D287" s="89" t="s">
        <v>690</v>
      </c>
      <c r="E287" s="150" t="s">
        <v>602</v>
      </c>
      <c r="F287" s="150"/>
      <c r="G287" s="81" t="s">
        <v>61</v>
      </c>
      <c r="H287" s="82">
        <v>1</v>
      </c>
      <c r="I287" s="82"/>
      <c r="J287" s="83">
        <v>217.91</v>
      </c>
      <c r="K287" s="83">
        <v>217.91</v>
      </c>
    </row>
    <row r="288" spans="1:11" x14ac:dyDescent="0.2">
      <c r="A288" s="90"/>
      <c r="B288" s="90"/>
      <c r="C288" s="90"/>
      <c r="D288" s="90"/>
      <c r="E288" s="90"/>
      <c r="F288" s="77"/>
      <c r="G288" s="90"/>
      <c r="H288" s="77"/>
      <c r="I288" s="90"/>
      <c r="J288" s="77"/>
    </row>
    <row r="289" spans="1:11" x14ac:dyDescent="0.2">
      <c r="A289" s="90"/>
      <c r="B289" s="90"/>
      <c r="C289" s="90"/>
      <c r="D289" s="90"/>
      <c r="E289" s="90"/>
      <c r="F289" s="77"/>
      <c r="G289" s="90"/>
      <c r="H289" s="149"/>
      <c r="I289" s="149"/>
      <c r="J289" s="77"/>
    </row>
    <row r="290" spans="1:11" ht="15" thickBot="1" x14ac:dyDescent="0.25">
      <c r="A290" s="85"/>
      <c r="B290" s="85"/>
      <c r="C290" s="85"/>
      <c r="D290" s="85"/>
      <c r="E290" s="85"/>
      <c r="F290" s="85"/>
      <c r="G290" s="85"/>
      <c r="H290" s="78"/>
      <c r="I290" s="85"/>
      <c r="J290" s="87"/>
    </row>
    <row r="291" spans="1:11" ht="15" thickTop="1" x14ac:dyDescent="0.2">
      <c r="A291" s="79"/>
      <c r="B291" s="79"/>
      <c r="C291" s="79"/>
      <c r="D291" s="79"/>
      <c r="E291" s="79"/>
      <c r="F291" s="79"/>
      <c r="G291" s="79"/>
      <c r="H291" s="79"/>
      <c r="I291" s="79"/>
      <c r="J291" s="79"/>
    </row>
    <row r="292" spans="1:11" ht="22.5" x14ac:dyDescent="0.2">
      <c r="A292" s="93" t="s">
        <v>547</v>
      </c>
      <c r="B292" s="93"/>
      <c r="C292" s="93"/>
      <c r="D292" s="93" t="s">
        <v>548</v>
      </c>
      <c r="E292" s="93"/>
      <c r="F292" s="145"/>
      <c r="G292" s="145"/>
      <c r="H292" s="70"/>
      <c r="I292" s="93"/>
      <c r="J292" s="71"/>
    </row>
    <row r="293" spans="1:11" x14ac:dyDescent="0.2">
      <c r="A293" s="91" t="s">
        <v>549</v>
      </c>
      <c r="B293" s="33" t="s">
        <v>10</v>
      </c>
      <c r="C293" s="91" t="s">
        <v>11</v>
      </c>
      <c r="D293" s="91" t="s">
        <v>12</v>
      </c>
      <c r="E293" s="146" t="s">
        <v>580</v>
      </c>
      <c r="F293" s="146"/>
      <c r="G293" s="34" t="s">
        <v>13</v>
      </c>
      <c r="H293" s="33" t="s">
        <v>14</v>
      </c>
      <c r="I293" s="33" t="s">
        <v>581</v>
      </c>
      <c r="J293" s="33" t="s">
        <v>15</v>
      </c>
      <c r="K293" s="33" t="s">
        <v>572</v>
      </c>
    </row>
    <row r="294" spans="1:11" ht="22.5" x14ac:dyDescent="0.2">
      <c r="A294" s="92" t="s">
        <v>582</v>
      </c>
      <c r="B294" s="94" t="s">
        <v>550</v>
      </c>
      <c r="C294" s="95" t="s">
        <v>24</v>
      </c>
      <c r="D294" s="92" t="s">
        <v>551</v>
      </c>
      <c r="E294" s="147" t="s">
        <v>590</v>
      </c>
      <c r="F294" s="147"/>
      <c r="G294" s="36" t="s">
        <v>31</v>
      </c>
      <c r="H294" s="72">
        <v>1</v>
      </c>
      <c r="I294" s="39"/>
      <c r="J294" s="39">
        <v>3.27</v>
      </c>
      <c r="K294" s="39">
        <v>3.27</v>
      </c>
    </row>
    <row r="295" spans="1:11" ht="67.5" x14ac:dyDescent="0.2">
      <c r="A295" s="88" t="s">
        <v>584</v>
      </c>
      <c r="B295" s="73" t="s">
        <v>691</v>
      </c>
      <c r="C295" s="88" t="s">
        <v>29</v>
      </c>
      <c r="D295" s="88" t="s">
        <v>692</v>
      </c>
      <c r="E295" s="148" t="s">
        <v>590</v>
      </c>
      <c r="F295" s="148"/>
      <c r="G295" s="74" t="s">
        <v>31</v>
      </c>
      <c r="H295" s="75">
        <v>1.1000000000000001</v>
      </c>
      <c r="I295" s="75"/>
      <c r="J295" s="76">
        <v>0.46</v>
      </c>
      <c r="K295" s="76">
        <v>0.5</v>
      </c>
    </row>
    <row r="296" spans="1:11" ht="67.5" x14ac:dyDescent="0.2">
      <c r="A296" s="88" t="s">
        <v>584</v>
      </c>
      <c r="B296" s="73" t="s">
        <v>693</v>
      </c>
      <c r="C296" s="88" t="s">
        <v>29</v>
      </c>
      <c r="D296" s="88" t="s">
        <v>694</v>
      </c>
      <c r="E296" s="148" t="s">
        <v>590</v>
      </c>
      <c r="F296" s="148"/>
      <c r="G296" s="74" t="s">
        <v>31</v>
      </c>
      <c r="H296" s="75">
        <v>1.1000000000000001</v>
      </c>
      <c r="I296" s="75"/>
      <c r="J296" s="76">
        <v>1.79</v>
      </c>
      <c r="K296" s="76">
        <v>1.96</v>
      </c>
    </row>
    <row r="297" spans="1:11" ht="67.5" x14ac:dyDescent="0.2">
      <c r="A297" s="88" t="s">
        <v>584</v>
      </c>
      <c r="B297" s="73" t="s">
        <v>695</v>
      </c>
      <c r="C297" s="88" t="s">
        <v>29</v>
      </c>
      <c r="D297" s="88" t="s">
        <v>696</v>
      </c>
      <c r="E297" s="148" t="s">
        <v>590</v>
      </c>
      <c r="F297" s="148"/>
      <c r="G297" s="74" t="s">
        <v>31</v>
      </c>
      <c r="H297" s="75">
        <v>1.1000000000000001</v>
      </c>
      <c r="I297" s="75"/>
      <c r="J297" s="76">
        <v>0.74</v>
      </c>
      <c r="K297" s="76">
        <v>0.81</v>
      </c>
    </row>
    <row r="298" spans="1:11" x14ac:dyDescent="0.2">
      <c r="A298" s="90"/>
      <c r="B298" s="90"/>
      <c r="C298" s="90"/>
      <c r="D298" s="90"/>
      <c r="E298" s="90"/>
      <c r="F298" s="77"/>
      <c r="G298" s="90"/>
      <c r="H298" s="77"/>
      <c r="I298" s="90"/>
      <c r="J298" s="77"/>
    </row>
    <row r="299" spans="1:11" x14ac:dyDescent="0.2">
      <c r="A299" s="90"/>
      <c r="B299" s="90"/>
      <c r="C299" s="90"/>
      <c r="D299" s="90"/>
      <c r="E299" s="90"/>
      <c r="F299" s="77"/>
      <c r="G299" s="90"/>
      <c r="H299" s="149"/>
      <c r="I299" s="149"/>
      <c r="J299" s="77"/>
    </row>
    <row r="300" spans="1:11" ht="15" thickBot="1" x14ac:dyDescent="0.25">
      <c r="A300" s="85"/>
      <c r="B300" s="85"/>
      <c r="C300" s="85"/>
      <c r="D300" s="85"/>
      <c r="E300" s="85"/>
      <c r="F300" s="85"/>
      <c r="G300" s="85"/>
      <c r="H300" s="78"/>
      <c r="I300" s="85"/>
      <c r="J300" s="87"/>
    </row>
    <row r="301" spans="1:11" ht="15" thickTop="1" x14ac:dyDescent="0.2">
      <c r="A301" s="79"/>
      <c r="B301" s="79"/>
      <c r="C301" s="79"/>
      <c r="D301" s="79"/>
      <c r="E301" s="79"/>
      <c r="F301" s="79"/>
      <c r="G301" s="79"/>
      <c r="H301" s="79"/>
      <c r="I301" s="79"/>
      <c r="J301" s="79"/>
    </row>
    <row r="302" spans="1:11" x14ac:dyDescent="0.2">
      <c r="A302" s="91" t="s">
        <v>552</v>
      </c>
      <c r="B302" s="33" t="s">
        <v>10</v>
      </c>
      <c r="C302" s="91" t="s">
        <v>11</v>
      </c>
      <c r="D302" s="91" t="s">
        <v>12</v>
      </c>
      <c r="E302" s="146" t="s">
        <v>580</v>
      </c>
      <c r="F302" s="146"/>
      <c r="G302" s="34" t="s">
        <v>13</v>
      </c>
      <c r="H302" s="33" t="s">
        <v>14</v>
      </c>
      <c r="I302" s="33" t="s">
        <v>581</v>
      </c>
      <c r="J302" s="33" t="s">
        <v>15</v>
      </c>
      <c r="K302" s="33" t="s">
        <v>572</v>
      </c>
    </row>
    <row r="303" spans="1:11" x14ac:dyDescent="0.2">
      <c r="A303" s="92" t="s">
        <v>582</v>
      </c>
      <c r="B303" s="94" t="s">
        <v>23</v>
      </c>
      <c r="C303" s="95" t="s">
        <v>24</v>
      </c>
      <c r="D303" s="92" t="s">
        <v>553</v>
      </c>
      <c r="E303" s="147" t="s">
        <v>583</v>
      </c>
      <c r="F303" s="147"/>
      <c r="G303" s="36" t="s">
        <v>26</v>
      </c>
      <c r="H303" s="72">
        <v>1</v>
      </c>
      <c r="I303" s="39"/>
      <c r="J303" s="39">
        <v>571.66</v>
      </c>
      <c r="K303" s="39">
        <v>571.66</v>
      </c>
    </row>
    <row r="304" spans="1:11" ht="112.5" x14ac:dyDescent="0.2">
      <c r="A304" s="88" t="s">
        <v>584</v>
      </c>
      <c r="B304" s="73" t="s">
        <v>585</v>
      </c>
      <c r="C304" s="88" t="s">
        <v>29</v>
      </c>
      <c r="D304" s="88" t="s">
        <v>586</v>
      </c>
      <c r="E304" s="148" t="s">
        <v>587</v>
      </c>
      <c r="F304" s="148"/>
      <c r="G304" s="74" t="s">
        <v>123</v>
      </c>
      <c r="H304" s="75">
        <v>180</v>
      </c>
      <c r="I304" s="75"/>
      <c r="J304" s="76">
        <v>2.97</v>
      </c>
      <c r="K304" s="76">
        <v>534.6</v>
      </c>
    </row>
    <row r="305" spans="1:11" ht="45" x14ac:dyDescent="0.2">
      <c r="A305" s="88" t="s">
        <v>584</v>
      </c>
      <c r="B305" s="73" t="s">
        <v>588</v>
      </c>
      <c r="C305" s="88" t="s">
        <v>29</v>
      </c>
      <c r="D305" s="88" t="s">
        <v>589</v>
      </c>
      <c r="E305" s="148" t="s">
        <v>590</v>
      </c>
      <c r="F305" s="148"/>
      <c r="G305" s="74" t="s">
        <v>559</v>
      </c>
      <c r="H305" s="75">
        <v>2</v>
      </c>
      <c r="I305" s="75"/>
      <c r="J305" s="76">
        <v>18.53</v>
      </c>
      <c r="K305" s="76">
        <v>37.06</v>
      </c>
    </row>
    <row r="306" spans="1:11" x14ac:dyDescent="0.2">
      <c r="A306" s="90"/>
      <c r="B306" s="90"/>
      <c r="C306" s="90"/>
      <c r="D306" s="90"/>
      <c r="E306" s="90"/>
      <c r="F306" s="77"/>
      <c r="G306" s="90"/>
      <c r="H306" s="77"/>
      <c r="I306" s="90"/>
      <c r="J306" s="77"/>
    </row>
    <row r="307" spans="1:11" x14ac:dyDescent="0.2">
      <c r="A307" s="90"/>
      <c r="B307" s="90"/>
      <c r="C307" s="90"/>
      <c r="D307" s="90"/>
      <c r="E307" s="90"/>
      <c r="F307" s="77"/>
      <c r="G307" s="90"/>
      <c r="H307" s="149"/>
      <c r="I307" s="149"/>
      <c r="J307" s="77"/>
    </row>
    <row r="308" spans="1:11" ht="15" thickBot="1" x14ac:dyDescent="0.25">
      <c r="A308" s="85"/>
      <c r="B308" s="85"/>
      <c r="C308" s="85"/>
      <c r="D308" s="85"/>
      <c r="E308" s="85"/>
      <c r="F308" s="85"/>
      <c r="G308" s="85"/>
      <c r="H308" s="78"/>
      <c r="I308" s="85"/>
      <c r="J308" s="87"/>
    </row>
    <row r="309" spans="1:11" ht="15" thickTop="1" x14ac:dyDescent="0.2">
      <c r="A309" s="79"/>
      <c r="B309" s="79"/>
      <c r="C309" s="79"/>
      <c r="D309" s="79"/>
      <c r="E309" s="79"/>
      <c r="F309" s="79"/>
      <c r="G309" s="79"/>
      <c r="H309" s="79"/>
      <c r="I309" s="79"/>
      <c r="J309" s="79"/>
    </row>
    <row r="310" spans="1:11" ht="23.25" thickBot="1" x14ac:dyDescent="0.25">
      <c r="A310" s="93" t="s">
        <v>554</v>
      </c>
      <c r="B310" s="93"/>
      <c r="C310" s="93"/>
      <c r="D310" s="93" t="s">
        <v>555</v>
      </c>
      <c r="E310" s="93"/>
      <c r="F310" s="145"/>
      <c r="G310" s="145"/>
      <c r="H310" s="70"/>
      <c r="I310" s="93"/>
      <c r="J310" s="71"/>
    </row>
    <row r="311" spans="1:11" ht="15" thickTop="1" x14ac:dyDescent="0.2">
      <c r="A311" s="79"/>
      <c r="B311" s="79"/>
      <c r="C311" s="79"/>
      <c r="D311" s="79"/>
      <c r="E311" s="79"/>
      <c r="F311" s="79"/>
      <c r="G311" s="79"/>
      <c r="H311" s="79"/>
      <c r="I311" s="79"/>
      <c r="J311" s="79"/>
    </row>
    <row r="312" spans="1:11" x14ac:dyDescent="0.2">
      <c r="A312" s="91"/>
      <c r="B312" s="33" t="s">
        <v>10</v>
      </c>
      <c r="C312" s="91" t="s">
        <v>11</v>
      </c>
      <c r="D312" s="91" t="s">
        <v>12</v>
      </c>
      <c r="E312" s="146" t="s">
        <v>580</v>
      </c>
      <c r="F312" s="146"/>
      <c r="G312" s="34" t="s">
        <v>13</v>
      </c>
      <c r="H312" s="33" t="s">
        <v>14</v>
      </c>
      <c r="I312" s="33" t="s">
        <v>581</v>
      </c>
      <c r="J312" s="33" t="s">
        <v>15</v>
      </c>
      <c r="K312" s="33" t="s">
        <v>572</v>
      </c>
    </row>
    <row r="313" spans="1:11" ht="33.75" x14ac:dyDescent="0.2">
      <c r="A313" s="92" t="s">
        <v>599</v>
      </c>
      <c r="B313" s="94" t="s">
        <v>73</v>
      </c>
      <c r="C313" s="95" t="s">
        <v>24</v>
      </c>
      <c r="D313" s="92" t="s">
        <v>564</v>
      </c>
      <c r="E313" s="147" t="s">
        <v>697</v>
      </c>
      <c r="F313" s="147"/>
      <c r="G313" s="36" t="s">
        <v>99</v>
      </c>
      <c r="H313" s="72">
        <v>1</v>
      </c>
      <c r="I313" s="39"/>
      <c r="J313" s="39">
        <v>0</v>
      </c>
      <c r="K313" s="39">
        <v>0</v>
      </c>
    </row>
    <row r="314" spans="1:11" x14ac:dyDescent="0.2">
      <c r="A314" s="90"/>
      <c r="B314" s="90"/>
      <c r="C314" s="90"/>
      <c r="D314" s="90"/>
      <c r="E314" s="90"/>
      <c r="F314" s="77"/>
      <c r="G314" s="90"/>
      <c r="H314" s="77"/>
      <c r="I314" s="90"/>
      <c r="J314" s="77"/>
    </row>
    <row r="315" spans="1:11" x14ac:dyDescent="0.2">
      <c r="A315" s="90"/>
      <c r="B315" s="90"/>
      <c r="C315" s="90"/>
      <c r="D315" s="90"/>
      <c r="E315" s="90"/>
      <c r="F315" s="77"/>
      <c r="G315" s="90"/>
      <c r="H315" s="149"/>
      <c r="I315" s="149"/>
      <c r="J315" s="77"/>
    </row>
    <row r="316" spans="1:11" ht="15" thickBot="1" x14ac:dyDescent="0.25">
      <c r="A316" s="85"/>
      <c r="B316" s="85"/>
      <c r="C316" s="85"/>
      <c r="D316" s="85"/>
      <c r="E316" s="85"/>
      <c r="F316" s="85"/>
      <c r="G316" s="85"/>
      <c r="H316" s="78"/>
      <c r="I316" s="85"/>
      <c r="J316" s="87"/>
    </row>
    <row r="317" spans="1:11" ht="15" thickTop="1" x14ac:dyDescent="0.2">
      <c r="A317" s="79"/>
      <c r="B317" s="79"/>
      <c r="C317" s="79"/>
      <c r="D317" s="79"/>
      <c r="E317" s="79"/>
      <c r="F317" s="79"/>
      <c r="G317" s="79"/>
      <c r="H317" s="79"/>
      <c r="I317" s="79"/>
      <c r="J317" s="79"/>
    </row>
    <row r="318" spans="1:11" x14ac:dyDescent="0.2">
      <c r="A318" s="91" t="s">
        <v>698</v>
      </c>
      <c r="B318" s="33" t="s">
        <v>10</v>
      </c>
      <c r="C318" s="91" t="s">
        <v>11</v>
      </c>
      <c r="D318" s="91" t="s">
        <v>12</v>
      </c>
      <c r="E318" s="146" t="s">
        <v>580</v>
      </c>
      <c r="F318" s="146"/>
      <c r="G318" s="34" t="s">
        <v>13</v>
      </c>
      <c r="H318" s="33" t="s">
        <v>14</v>
      </c>
      <c r="I318" s="33" t="s">
        <v>581</v>
      </c>
      <c r="J318" s="33" t="s">
        <v>15</v>
      </c>
      <c r="K318" s="33" t="s">
        <v>572</v>
      </c>
    </row>
    <row r="319" spans="1:11" ht="33.75" x14ac:dyDescent="0.2">
      <c r="A319" s="92" t="s">
        <v>582</v>
      </c>
      <c r="B319" s="94" t="s">
        <v>699</v>
      </c>
      <c r="C319" s="95" t="s">
        <v>24</v>
      </c>
      <c r="D319" s="92" t="s">
        <v>566</v>
      </c>
      <c r="E319" s="147" t="s">
        <v>590</v>
      </c>
      <c r="F319" s="147"/>
      <c r="G319" s="36" t="s">
        <v>26</v>
      </c>
      <c r="H319" s="72">
        <v>1</v>
      </c>
      <c r="I319" s="39"/>
      <c r="J319" s="39"/>
      <c r="K319" s="39">
        <f>SUM(K320:K323)</f>
        <v>10353.14</v>
      </c>
    </row>
    <row r="320" spans="1:11" ht="67.5" x14ac:dyDescent="0.2">
      <c r="A320" s="88" t="s">
        <v>584</v>
      </c>
      <c r="B320" s="73" t="s">
        <v>700</v>
      </c>
      <c r="C320" s="88" t="s">
        <v>29</v>
      </c>
      <c r="D320" s="88" t="s">
        <v>701</v>
      </c>
      <c r="E320" s="148" t="s">
        <v>590</v>
      </c>
      <c r="F320" s="148"/>
      <c r="G320" s="74" t="s">
        <v>559</v>
      </c>
      <c r="H320" s="75">
        <v>30</v>
      </c>
      <c r="I320" s="75"/>
      <c r="J320" s="76">
        <v>127.44</v>
      </c>
      <c r="K320" s="76">
        <v>3823.2</v>
      </c>
    </row>
    <row r="321" spans="1:11" ht="56.25" x14ac:dyDescent="0.2">
      <c r="A321" s="88" t="s">
        <v>584</v>
      </c>
      <c r="B321" s="73" t="s">
        <v>702</v>
      </c>
      <c r="C321" s="88" t="s">
        <v>29</v>
      </c>
      <c r="D321" s="88" t="s">
        <v>703</v>
      </c>
      <c r="E321" s="148" t="s">
        <v>590</v>
      </c>
      <c r="F321" s="148"/>
      <c r="G321" s="74" t="s">
        <v>559</v>
      </c>
      <c r="H321" s="75">
        <v>30</v>
      </c>
      <c r="I321" s="75"/>
      <c r="J321" s="76">
        <v>105.81</v>
      </c>
      <c r="K321" s="76">
        <v>3174.3</v>
      </c>
    </row>
    <row r="322" spans="1:11" ht="56.25" x14ac:dyDescent="0.2">
      <c r="A322" s="88" t="s">
        <v>584</v>
      </c>
      <c r="B322" s="73" t="s">
        <v>704</v>
      </c>
      <c r="C322" s="88" t="s">
        <v>29</v>
      </c>
      <c r="D322" s="88" t="s">
        <v>705</v>
      </c>
      <c r="E322" s="148" t="s">
        <v>590</v>
      </c>
      <c r="F322" s="148"/>
      <c r="G322" s="74" t="s">
        <v>559</v>
      </c>
      <c r="H322" s="75">
        <v>80</v>
      </c>
      <c r="I322" s="75"/>
      <c r="J322" s="76">
        <v>39.53</v>
      </c>
      <c r="K322" s="76">
        <v>3162.4</v>
      </c>
    </row>
    <row r="323" spans="1:11" x14ac:dyDescent="0.2">
      <c r="A323" s="89" t="s">
        <v>599</v>
      </c>
      <c r="B323" s="96" t="s">
        <v>706</v>
      </c>
      <c r="C323" s="97" t="s">
        <v>24</v>
      </c>
      <c r="D323" s="89" t="s">
        <v>707</v>
      </c>
      <c r="E323" s="150" t="s">
        <v>697</v>
      </c>
      <c r="F323" s="150"/>
      <c r="G323" s="81" t="s">
        <v>99</v>
      </c>
      <c r="H323" s="82">
        <v>2</v>
      </c>
      <c r="I323" s="82">
        <v>0</v>
      </c>
      <c r="J323" s="83">
        <v>96.62</v>
      </c>
      <c r="K323" s="83">
        <v>193.24</v>
      </c>
    </row>
    <row r="324" spans="1:11" x14ac:dyDescent="0.2">
      <c r="A324" s="90"/>
      <c r="B324" s="90"/>
      <c r="C324" s="90"/>
      <c r="D324" s="90"/>
      <c r="E324" s="90"/>
      <c r="F324" s="77"/>
      <c r="G324" s="90"/>
      <c r="H324" s="77"/>
      <c r="I324" s="90"/>
      <c r="J324" s="77"/>
    </row>
    <row r="325" spans="1:11" x14ac:dyDescent="0.2">
      <c r="A325" s="90"/>
      <c r="B325" s="90"/>
      <c r="C325" s="90"/>
      <c r="D325" s="90"/>
      <c r="E325" s="90"/>
      <c r="F325" s="77"/>
      <c r="G325" s="90"/>
      <c r="H325" s="149"/>
      <c r="I325" s="149"/>
      <c r="J325" s="77"/>
    </row>
    <row r="326" spans="1:11" ht="15" thickBot="1" x14ac:dyDescent="0.25">
      <c r="A326" s="85"/>
      <c r="B326" s="85"/>
      <c r="C326" s="85"/>
      <c r="D326" s="85"/>
      <c r="E326" s="85"/>
      <c r="F326" s="85"/>
      <c r="G326" s="85"/>
      <c r="H326" s="78"/>
      <c r="I326" s="85"/>
      <c r="J326" s="87"/>
    </row>
    <row r="327" spans="1:11" ht="15" thickTop="1" x14ac:dyDescent="0.2">
      <c r="A327" s="79"/>
      <c r="B327" s="79"/>
      <c r="C327" s="79"/>
      <c r="D327" s="79"/>
      <c r="E327" s="79"/>
      <c r="F327" s="79"/>
      <c r="G327" s="79"/>
      <c r="H327" s="79"/>
      <c r="I327" s="79"/>
      <c r="J327" s="79"/>
    </row>
    <row r="328" spans="1:11" x14ac:dyDescent="0.2">
      <c r="A328" s="84"/>
      <c r="B328" s="84"/>
      <c r="C328" s="84"/>
      <c r="D328" s="84"/>
      <c r="E328" s="84"/>
      <c r="F328" s="84"/>
      <c r="G328" s="84"/>
      <c r="H328" s="84"/>
      <c r="I328" s="84"/>
      <c r="J328" s="84"/>
    </row>
    <row r="329" spans="1:11" x14ac:dyDescent="0.2">
      <c r="A329" s="123"/>
      <c r="B329" s="123"/>
      <c r="C329" s="123"/>
      <c r="D329" s="37"/>
      <c r="E329" s="85"/>
      <c r="F329" s="132"/>
      <c r="G329" s="123"/>
      <c r="H329" s="133"/>
      <c r="I329" s="123"/>
      <c r="J329" s="123"/>
    </row>
    <row r="330" spans="1:11" x14ac:dyDescent="0.2">
      <c r="A330" s="123"/>
      <c r="B330" s="123"/>
      <c r="C330" s="123"/>
      <c r="D330" s="37"/>
      <c r="E330" s="85"/>
      <c r="F330" s="132"/>
      <c r="G330" s="123"/>
      <c r="H330" s="133"/>
      <c r="I330" s="123"/>
      <c r="J330" s="123"/>
    </row>
    <row r="331" spans="1:11" x14ac:dyDescent="0.2">
      <c r="A331" s="123"/>
      <c r="B331" s="123"/>
      <c r="C331" s="123"/>
      <c r="D331" s="37"/>
      <c r="E331" s="85"/>
      <c r="F331" s="132"/>
      <c r="G331" s="123"/>
      <c r="H331" s="133"/>
      <c r="I331" s="123"/>
      <c r="J331" s="123"/>
    </row>
    <row r="332" spans="1:11" x14ac:dyDescent="0.2">
      <c r="A332" s="38"/>
      <c r="B332" s="38"/>
      <c r="C332" s="38"/>
      <c r="D332" s="38"/>
      <c r="E332" s="38"/>
      <c r="F332" s="38"/>
      <c r="G332" s="38"/>
      <c r="H332" s="38"/>
      <c r="I332" s="38"/>
      <c r="J332" s="38"/>
    </row>
    <row r="333" spans="1:11" x14ac:dyDescent="0.2">
      <c r="A333" s="127"/>
      <c r="B333" s="128"/>
      <c r="C333" s="128"/>
      <c r="D333" s="128"/>
      <c r="E333" s="128"/>
      <c r="F333" s="128"/>
      <c r="G333" s="128"/>
      <c r="H333" s="128"/>
      <c r="I333" s="128"/>
      <c r="J333" s="128"/>
    </row>
  </sheetData>
  <mergeCells count="231">
    <mergeCell ref="A333:J333"/>
    <mergeCell ref="A330:C330"/>
    <mergeCell ref="F330:G330"/>
    <mergeCell ref="H330:J330"/>
    <mergeCell ref="A331:C331"/>
    <mergeCell ref="F331:G331"/>
    <mergeCell ref="H331:J331"/>
    <mergeCell ref="E322:F322"/>
    <mergeCell ref="E323:F323"/>
    <mergeCell ref="H325:I325"/>
    <mergeCell ref="A329:C329"/>
    <mergeCell ref="F329:G329"/>
    <mergeCell ref="H329:J329"/>
    <mergeCell ref="E313:F313"/>
    <mergeCell ref="H315:I315"/>
    <mergeCell ref="E318:F318"/>
    <mergeCell ref="E319:F319"/>
    <mergeCell ref="E320:F320"/>
    <mergeCell ref="E321:F321"/>
    <mergeCell ref="E303:F303"/>
    <mergeCell ref="E304:F304"/>
    <mergeCell ref="E305:F305"/>
    <mergeCell ref="H307:I307"/>
    <mergeCell ref="F310:G310"/>
    <mergeCell ref="E312:F312"/>
    <mergeCell ref="E294:F294"/>
    <mergeCell ref="E295:F295"/>
    <mergeCell ref="E296:F296"/>
    <mergeCell ref="E297:F297"/>
    <mergeCell ref="H299:I299"/>
    <mergeCell ref="E302:F302"/>
    <mergeCell ref="E285:F285"/>
    <mergeCell ref="E286:F286"/>
    <mergeCell ref="E287:F287"/>
    <mergeCell ref="H289:I289"/>
    <mergeCell ref="F292:G292"/>
    <mergeCell ref="E293:F293"/>
    <mergeCell ref="E276:F276"/>
    <mergeCell ref="E277:F277"/>
    <mergeCell ref="H279:I279"/>
    <mergeCell ref="E282:F282"/>
    <mergeCell ref="E283:F283"/>
    <mergeCell ref="E284:F284"/>
    <mergeCell ref="H265:I265"/>
    <mergeCell ref="E268:F268"/>
    <mergeCell ref="E269:F269"/>
    <mergeCell ref="H271:I271"/>
    <mergeCell ref="E274:F274"/>
    <mergeCell ref="E275:F275"/>
    <mergeCell ref="H253:I253"/>
    <mergeCell ref="E256:F256"/>
    <mergeCell ref="E257:F257"/>
    <mergeCell ref="H259:I259"/>
    <mergeCell ref="E262:F262"/>
    <mergeCell ref="E263:F263"/>
    <mergeCell ref="E243:F243"/>
    <mergeCell ref="E244:F244"/>
    <mergeCell ref="H246:I246"/>
    <mergeCell ref="F249:G249"/>
    <mergeCell ref="E250:F250"/>
    <mergeCell ref="E251:F251"/>
    <mergeCell ref="F234:G234"/>
    <mergeCell ref="F236:G236"/>
    <mergeCell ref="F238:G238"/>
    <mergeCell ref="E240:F240"/>
    <mergeCell ref="E241:F241"/>
    <mergeCell ref="E242:F242"/>
    <mergeCell ref="E225:F225"/>
    <mergeCell ref="E226:F226"/>
    <mergeCell ref="E227:F227"/>
    <mergeCell ref="E228:F228"/>
    <mergeCell ref="E229:F229"/>
    <mergeCell ref="H231:I231"/>
    <mergeCell ref="E216:F216"/>
    <mergeCell ref="E217:F217"/>
    <mergeCell ref="E218:F218"/>
    <mergeCell ref="H220:I220"/>
    <mergeCell ref="E223:F223"/>
    <mergeCell ref="E224:F224"/>
    <mergeCell ref="E207:F207"/>
    <mergeCell ref="H209:I209"/>
    <mergeCell ref="E212:F212"/>
    <mergeCell ref="E213:F213"/>
    <mergeCell ref="E214:F214"/>
    <mergeCell ref="E215:F215"/>
    <mergeCell ref="E201:F201"/>
    <mergeCell ref="E202:F202"/>
    <mergeCell ref="E203:F203"/>
    <mergeCell ref="E204:F204"/>
    <mergeCell ref="E205:F205"/>
    <mergeCell ref="E206:F206"/>
    <mergeCell ref="E191:F191"/>
    <mergeCell ref="E192:F192"/>
    <mergeCell ref="E193:F193"/>
    <mergeCell ref="E194:F194"/>
    <mergeCell ref="H196:I196"/>
    <mergeCell ref="F199:G199"/>
    <mergeCell ref="H180:I180"/>
    <mergeCell ref="F183:G183"/>
    <mergeCell ref="F186:G186"/>
    <mergeCell ref="E188:F188"/>
    <mergeCell ref="E189:F189"/>
    <mergeCell ref="E190:F190"/>
    <mergeCell ref="F172:G172"/>
    <mergeCell ref="E174:F174"/>
    <mergeCell ref="E175:F175"/>
    <mergeCell ref="E176:F176"/>
    <mergeCell ref="E177:F177"/>
    <mergeCell ref="E178:F178"/>
    <mergeCell ref="E163:F163"/>
    <mergeCell ref="E164:F164"/>
    <mergeCell ref="E165:F165"/>
    <mergeCell ref="E166:F166"/>
    <mergeCell ref="E167:F167"/>
    <mergeCell ref="H169:I169"/>
    <mergeCell ref="E154:F154"/>
    <mergeCell ref="E155:F155"/>
    <mergeCell ref="E156:F156"/>
    <mergeCell ref="E157:F157"/>
    <mergeCell ref="E158:F158"/>
    <mergeCell ref="H160:I160"/>
    <mergeCell ref="E145:F145"/>
    <mergeCell ref="E146:F146"/>
    <mergeCell ref="E147:F147"/>
    <mergeCell ref="H149:I149"/>
    <mergeCell ref="E152:F152"/>
    <mergeCell ref="E153:F153"/>
    <mergeCell ref="E136:F136"/>
    <mergeCell ref="E137:F137"/>
    <mergeCell ref="E138:F138"/>
    <mergeCell ref="H140:I140"/>
    <mergeCell ref="E143:F143"/>
    <mergeCell ref="E144:F144"/>
    <mergeCell ref="E127:F127"/>
    <mergeCell ref="E128:F128"/>
    <mergeCell ref="E129:F129"/>
    <mergeCell ref="E130:F130"/>
    <mergeCell ref="H132:I132"/>
    <mergeCell ref="E135:F135"/>
    <mergeCell ref="E118:F118"/>
    <mergeCell ref="E119:F119"/>
    <mergeCell ref="E120:F120"/>
    <mergeCell ref="E121:F121"/>
    <mergeCell ref="H123:I123"/>
    <mergeCell ref="E126:F126"/>
    <mergeCell ref="E109:F109"/>
    <mergeCell ref="E110:F110"/>
    <mergeCell ref="H112:I112"/>
    <mergeCell ref="E115:F115"/>
    <mergeCell ref="E116:F116"/>
    <mergeCell ref="E117:F117"/>
    <mergeCell ref="E103:F103"/>
    <mergeCell ref="E104:F104"/>
    <mergeCell ref="E105:F105"/>
    <mergeCell ref="E106:F106"/>
    <mergeCell ref="E107:F107"/>
    <mergeCell ref="E108:F108"/>
    <mergeCell ref="E89:F89"/>
    <mergeCell ref="H91:I91"/>
    <mergeCell ref="F94:G94"/>
    <mergeCell ref="F96:G96"/>
    <mergeCell ref="F98:G98"/>
    <mergeCell ref="E102:F102"/>
    <mergeCell ref="E80:F80"/>
    <mergeCell ref="H82:I82"/>
    <mergeCell ref="F85:G85"/>
    <mergeCell ref="E86:F86"/>
    <mergeCell ref="E87:F87"/>
    <mergeCell ref="E88:F88"/>
    <mergeCell ref="E74:F74"/>
    <mergeCell ref="E75:F75"/>
    <mergeCell ref="E76:F76"/>
    <mergeCell ref="E77:F77"/>
    <mergeCell ref="E78:F78"/>
    <mergeCell ref="E79:F79"/>
    <mergeCell ref="E65:F65"/>
    <mergeCell ref="E66:F66"/>
    <mergeCell ref="E67:F67"/>
    <mergeCell ref="H69:I69"/>
    <mergeCell ref="F72:G72"/>
    <mergeCell ref="E73:F73"/>
    <mergeCell ref="E56:F56"/>
    <mergeCell ref="H58:I58"/>
    <mergeCell ref="E61:F61"/>
    <mergeCell ref="E62:F62"/>
    <mergeCell ref="E63:F63"/>
    <mergeCell ref="E64:F64"/>
    <mergeCell ref="E50:F50"/>
    <mergeCell ref="E51:F51"/>
    <mergeCell ref="E52:F52"/>
    <mergeCell ref="E53:F53"/>
    <mergeCell ref="E54:F54"/>
    <mergeCell ref="E55:F55"/>
    <mergeCell ref="E40:F40"/>
    <mergeCell ref="E41:F41"/>
    <mergeCell ref="E42:F42"/>
    <mergeCell ref="H44:I44"/>
    <mergeCell ref="F47:G47"/>
    <mergeCell ref="E49:F49"/>
    <mergeCell ref="E31:F31"/>
    <mergeCell ref="E32:F32"/>
    <mergeCell ref="E33:F33"/>
    <mergeCell ref="H35:I35"/>
    <mergeCell ref="E38:F38"/>
    <mergeCell ref="E39:F39"/>
    <mergeCell ref="E22:F22"/>
    <mergeCell ref="E23:F23"/>
    <mergeCell ref="E24:F24"/>
    <mergeCell ref="E25:F25"/>
    <mergeCell ref="H27:I27"/>
    <mergeCell ref="E30:F30"/>
    <mergeCell ref="H10:I10"/>
    <mergeCell ref="F13:G13"/>
    <mergeCell ref="E15:F15"/>
    <mergeCell ref="E16:F16"/>
    <mergeCell ref="E17:F17"/>
    <mergeCell ref="H19:I19"/>
    <mergeCell ref="A3:J3"/>
    <mergeCell ref="F4:G4"/>
    <mergeCell ref="E5:F5"/>
    <mergeCell ref="E6:F6"/>
    <mergeCell ref="E7:F7"/>
    <mergeCell ref="E8:F8"/>
    <mergeCell ref="C1:D1"/>
    <mergeCell ref="E1:F1"/>
    <mergeCell ref="G1:H1"/>
    <mergeCell ref="I1:J1"/>
    <mergeCell ref="C2:D2"/>
    <mergeCell ref="E2:F2"/>
    <mergeCell ref="G2:H2"/>
    <mergeCell ref="I2:J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C15" sqref="C15"/>
    </sheetView>
  </sheetViews>
  <sheetFormatPr defaultRowHeight="14.25" x14ac:dyDescent="0.2"/>
  <cols>
    <col min="2" max="2" width="31.25" customWidth="1"/>
    <col min="3" max="3" width="10.875" customWidth="1"/>
    <col min="4" max="4" width="0.75" hidden="1" customWidth="1"/>
  </cols>
  <sheetData>
    <row r="1" spans="1:4" ht="15" thickBot="1" x14ac:dyDescent="0.25">
      <c r="A1" s="1"/>
      <c r="B1" s="1"/>
      <c r="C1" s="1"/>
      <c r="D1" s="1"/>
    </row>
    <row r="2" spans="1:4" x14ac:dyDescent="0.2">
      <c r="A2" s="17" t="s">
        <v>708</v>
      </c>
      <c r="B2" s="151" t="s">
        <v>709</v>
      </c>
      <c r="C2" s="151"/>
      <c r="D2" s="152"/>
    </row>
    <row r="3" spans="1:4" x14ac:dyDescent="0.2">
      <c r="A3" s="18" t="s">
        <v>710</v>
      </c>
      <c r="B3" s="2"/>
      <c r="C3" s="3"/>
      <c r="D3" s="19"/>
    </row>
    <row r="4" spans="1:4" x14ac:dyDescent="0.2">
      <c r="A4" s="153" t="s">
        <v>711</v>
      </c>
      <c r="B4" s="154"/>
      <c r="C4" s="154"/>
      <c r="D4" s="20"/>
    </row>
    <row r="5" spans="1:4" x14ac:dyDescent="0.2">
      <c r="A5" s="21" t="s">
        <v>712</v>
      </c>
      <c r="B5" s="4" t="s">
        <v>713</v>
      </c>
      <c r="C5" s="5" t="s">
        <v>714</v>
      </c>
      <c r="D5" s="22" t="s">
        <v>715</v>
      </c>
    </row>
    <row r="6" spans="1:4" x14ac:dyDescent="0.2">
      <c r="A6" s="23" t="s">
        <v>716</v>
      </c>
      <c r="B6" s="2" t="s">
        <v>717</v>
      </c>
      <c r="C6" s="6">
        <v>4</v>
      </c>
      <c r="D6" s="24">
        <f t="shared" ref="D6:D13" si="0">C6/100</f>
        <v>0.04</v>
      </c>
    </row>
    <row r="7" spans="1:4" x14ac:dyDescent="0.2">
      <c r="A7" s="23" t="s">
        <v>718</v>
      </c>
      <c r="B7" s="2" t="s">
        <v>719</v>
      </c>
      <c r="C7" s="6">
        <v>0.43</v>
      </c>
      <c r="D7" s="24">
        <f t="shared" si="0"/>
        <v>4.3E-3</v>
      </c>
    </row>
    <row r="8" spans="1:4" x14ac:dyDescent="0.2">
      <c r="A8" s="23" t="s">
        <v>720</v>
      </c>
      <c r="B8" s="2" t="s">
        <v>721</v>
      </c>
      <c r="C8" s="6">
        <v>1.27</v>
      </c>
      <c r="D8" s="24">
        <f t="shared" si="0"/>
        <v>1.2699999999999999E-2</v>
      </c>
    </row>
    <row r="9" spans="1:4" x14ac:dyDescent="0.2">
      <c r="A9" s="23" t="s">
        <v>722</v>
      </c>
      <c r="B9" s="2" t="s">
        <v>723</v>
      </c>
      <c r="C9" s="6">
        <v>0.37</v>
      </c>
      <c r="D9" s="24">
        <f t="shared" si="0"/>
        <v>3.7000000000000002E-3</v>
      </c>
    </row>
    <row r="10" spans="1:4" x14ac:dyDescent="0.2">
      <c r="A10" s="23" t="s">
        <v>724</v>
      </c>
      <c r="B10" s="2" t="s">
        <v>725</v>
      </c>
      <c r="C10" s="6">
        <v>1.23</v>
      </c>
      <c r="D10" s="24">
        <f t="shared" si="0"/>
        <v>1.23E-2</v>
      </c>
    </row>
    <row r="11" spans="1:4" x14ac:dyDescent="0.2">
      <c r="A11" s="23" t="s">
        <v>726</v>
      </c>
      <c r="B11" s="2" t="s">
        <v>727</v>
      </c>
      <c r="C11" s="6">
        <v>6.2</v>
      </c>
      <c r="D11" s="24">
        <f t="shared" si="0"/>
        <v>6.2E-2</v>
      </c>
    </row>
    <row r="12" spans="1:4" ht="22.5" x14ac:dyDescent="0.2">
      <c r="A12" s="23" t="s">
        <v>728</v>
      </c>
      <c r="B12" s="2" t="s">
        <v>729</v>
      </c>
      <c r="C12" s="6">
        <v>7.65</v>
      </c>
      <c r="D12" s="24">
        <f t="shared" si="0"/>
        <v>7.6499999999999999E-2</v>
      </c>
    </row>
    <row r="13" spans="1:4" ht="22.5" x14ac:dyDescent="0.2">
      <c r="A13" s="23"/>
      <c r="B13" s="2" t="s">
        <v>730</v>
      </c>
      <c r="C13" s="6">
        <v>4.5</v>
      </c>
      <c r="D13" s="24">
        <f t="shared" si="0"/>
        <v>4.4999999999999998E-2</v>
      </c>
    </row>
    <row r="14" spans="1:4" x14ac:dyDescent="0.2">
      <c r="A14" s="23"/>
      <c r="B14" s="7"/>
      <c r="C14" s="8"/>
      <c r="D14" s="22"/>
    </row>
    <row r="15" spans="1:4" ht="15" thickBot="1" x14ac:dyDescent="0.25">
      <c r="A15" s="155" t="s">
        <v>731</v>
      </c>
      <c r="B15" s="156"/>
      <c r="C15" s="25">
        <f>(((1+(D6+D7+D8+D9))*(1+D10)*(1+D11))/(1-(D12+D13))-1)*100</f>
        <v>29.802948186681832</v>
      </c>
      <c r="D15" s="26">
        <f>C15</f>
        <v>29.802948186681832</v>
      </c>
    </row>
    <row r="16" spans="1:4" x14ac:dyDescent="0.2">
      <c r="A16" s="9"/>
      <c r="B16" s="9"/>
      <c r="C16" s="10"/>
      <c r="D16" s="11"/>
    </row>
    <row r="17" spans="1:4" x14ac:dyDescent="0.2">
      <c r="A17" s="12" t="s">
        <v>732</v>
      </c>
      <c r="B17" s="13"/>
      <c r="C17" s="10"/>
      <c r="D17" s="11"/>
    </row>
    <row r="18" spans="1:4" ht="15" thickBot="1" x14ac:dyDescent="0.25">
      <c r="A18" s="12" t="s">
        <v>733</v>
      </c>
      <c r="B18" s="13"/>
      <c r="C18" s="10"/>
      <c r="D18" s="11"/>
    </row>
    <row r="19" spans="1:4" ht="15" thickBot="1" x14ac:dyDescent="0.25">
      <c r="A19" s="110" t="s">
        <v>734</v>
      </c>
      <c r="B19" s="111"/>
      <c r="C19" s="10"/>
      <c r="D19" s="11"/>
    </row>
    <row r="20" spans="1:4" x14ac:dyDescent="0.2">
      <c r="A20" s="14"/>
      <c r="B20" s="13"/>
      <c r="C20" s="10"/>
      <c r="D20" s="11"/>
    </row>
    <row r="21" spans="1:4" x14ac:dyDescent="0.2">
      <c r="A21" s="14"/>
      <c r="B21" s="13"/>
      <c r="C21" s="10"/>
      <c r="D21" s="11"/>
    </row>
    <row r="22" spans="1:4" x14ac:dyDescent="0.2">
      <c r="A22" s="14"/>
      <c r="B22" s="13"/>
      <c r="C22" s="10"/>
      <c r="D22" s="11"/>
    </row>
    <row r="23" spans="1:4" x14ac:dyDescent="0.2">
      <c r="A23" s="14"/>
      <c r="B23" s="15" t="s">
        <v>735</v>
      </c>
      <c r="C23" s="10"/>
      <c r="D23" s="11"/>
    </row>
    <row r="24" spans="1:4" x14ac:dyDescent="0.2">
      <c r="A24" s="14"/>
      <c r="B24" s="16" t="s">
        <v>736</v>
      </c>
      <c r="C24" s="10"/>
      <c r="D24" s="11"/>
    </row>
  </sheetData>
  <mergeCells count="3">
    <mergeCell ref="B2:D2"/>
    <mergeCell ref="A4:C4"/>
    <mergeCell ref="A15:B15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E21E16-66A7-481F-B048-FC0D68055D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17150-3e7d-454f-81dd-1ae6b9361446"/>
    <ds:schemaRef ds:uri="31915563-1e63-410d-974b-28645d502f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BB0BF6-0A7F-4222-B8AE-B2A6D25374D6}">
  <ds:schemaRefs>
    <ds:schemaRef ds:uri="http://schemas.microsoft.com/office/2006/documentManagement/types"/>
    <ds:schemaRef ds:uri="31915563-1e63-410d-974b-28645d502fc9"/>
    <ds:schemaRef ds:uri="http://purl.org/dc/terms/"/>
    <ds:schemaRef ds:uri="http://purl.org/dc/dcmitype/"/>
    <ds:schemaRef ds:uri="4dd17150-3e7d-454f-81dd-1ae6b9361446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1AAD8F-0218-4956-8692-B2030E3B3D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1-Orçamento Sintético </vt:lpstr>
      <vt:lpstr>2-Cronograma Fisico Financeiro </vt:lpstr>
      <vt:lpstr>3-Composição Analitica</vt:lpstr>
      <vt:lpstr>4-BDI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Mercia Bezerra de Freitas</cp:lastModifiedBy>
  <cp:revision>0</cp:revision>
  <dcterms:created xsi:type="dcterms:W3CDTF">2023-12-07T18:57:37Z</dcterms:created>
  <dcterms:modified xsi:type="dcterms:W3CDTF">2024-07-25T16:42:05Z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0x010100B570ABEA7A2A1949B2F8190BE8038081</vt:lpwstr>
  </property>
  <property fmtid="{D5CDD505-2E9C-101B-9397-08002B2CF9AE}" pid="3" name="MediaServiceImageTags">
    <vt:lpwstr/>
  </property>
</Properties>
</file>